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Kalkulator baseny\Kalkulatory V2_0DE\"/>
    </mc:Choice>
  </mc:AlternateContent>
  <bookViews>
    <workbookView xWindow="0" yWindow="0" windowWidth="28800" windowHeight="12030"/>
  </bookViews>
  <sheets>
    <sheet name="Kalkulator" sheetId="7" r:id="rId1"/>
    <sheet name="Obliczenia" sheetId="9" state="veryHidden" r:id="rId2"/>
    <sheet name="listy_PL" sheetId="8" state="veryHidden" r:id="rId3"/>
    <sheet name="Ceny" sheetId="4" state="veryHidden" r:id="rId4"/>
  </sheets>
  <definedNames>
    <definedName name="cenyadikor" localSheetId="3">Ceny!$A$1:$H$49</definedName>
  </definedNames>
  <calcPr calcId="162913" iterateDelta="1E-4"/>
</workbook>
</file>

<file path=xl/calcChain.xml><?xml version="1.0" encoding="utf-8"?>
<calcChain xmlns="http://schemas.openxmlformats.org/spreadsheetml/2006/main">
  <c r="C11" i="9" l="1"/>
  <c r="C10" i="9"/>
  <c r="A62" i="7" l="1"/>
  <c r="A59" i="7"/>
  <c r="C18" i="9" l="1"/>
  <c r="G18" i="9" s="1"/>
  <c r="C19" i="9"/>
  <c r="G19" i="9" s="1"/>
  <c r="C20" i="9"/>
  <c r="G20" i="9" s="1"/>
  <c r="C21" i="9"/>
  <c r="G21" i="9" s="1"/>
  <c r="C22" i="9"/>
  <c r="G22" i="9" s="1"/>
  <c r="C23" i="9"/>
  <c r="G23" i="9" s="1"/>
  <c r="C24" i="9"/>
  <c r="G24" i="9" s="1"/>
  <c r="C25" i="9"/>
  <c r="G25" i="9" s="1"/>
  <c r="C26" i="9"/>
  <c r="G26" i="9" s="1"/>
  <c r="C27" i="9"/>
  <c r="G27" i="9" s="1"/>
  <c r="C28" i="9"/>
  <c r="G28" i="9" s="1"/>
  <c r="C29" i="9"/>
  <c r="G29" i="9" s="1"/>
  <c r="C30" i="9"/>
  <c r="G30" i="9" s="1"/>
  <c r="C31" i="9"/>
  <c r="G31" i="9" s="1"/>
  <c r="C32" i="9"/>
  <c r="G32" i="9" s="1"/>
  <c r="C33" i="9"/>
  <c r="G33" i="9" s="1"/>
  <c r="C34" i="9"/>
  <c r="G34" i="9" s="1"/>
  <c r="C35" i="9"/>
  <c r="G35" i="9" s="1"/>
  <c r="C36" i="9"/>
  <c r="G36" i="9" s="1"/>
  <c r="C37" i="9"/>
  <c r="G37" i="9" s="1"/>
  <c r="C38" i="9"/>
  <c r="G38" i="9" s="1"/>
  <c r="C39" i="9"/>
  <c r="G39" i="9" s="1"/>
  <c r="C40" i="9"/>
  <c r="G40" i="9" s="1"/>
  <c r="C41" i="9"/>
  <c r="G41" i="9" s="1"/>
  <c r="C42" i="9"/>
  <c r="G42" i="9" s="1"/>
  <c r="C43" i="9"/>
  <c r="G43" i="9" s="1"/>
  <c r="C44" i="9"/>
  <c r="G44" i="9" s="1"/>
  <c r="C45" i="9"/>
  <c r="G45" i="9" s="1"/>
  <c r="C46" i="9"/>
  <c r="G46" i="9" s="1"/>
  <c r="C47" i="9"/>
  <c r="G47" i="9" s="1"/>
  <c r="C17" i="9"/>
  <c r="G17" i="9" s="1"/>
  <c r="G53" i="9" l="1"/>
  <c r="E3" i="9"/>
  <c r="D3" i="9"/>
  <c r="C3" i="9"/>
  <c r="E7" i="9"/>
  <c r="D7" i="9"/>
  <c r="C7" i="9" l="1"/>
  <c r="D9" i="7" s="1"/>
  <c r="E6" i="9"/>
  <c r="J6" i="9" s="1"/>
  <c r="E5" i="9"/>
  <c r="D6" i="9"/>
  <c r="I6" i="9" s="1"/>
  <c r="D5" i="9"/>
  <c r="C13" i="9"/>
  <c r="G13" i="9" s="1"/>
  <c r="G14" i="9"/>
  <c r="I5" i="9"/>
  <c r="J5" i="9"/>
  <c r="H5" i="9"/>
  <c r="G11" i="9"/>
  <c r="C6" i="9"/>
  <c r="H6" i="9" l="1"/>
  <c r="C12" i="9"/>
  <c r="H3" i="9"/>
  <c r="C4" i="9"/>
  <c r="H4" i="9" s="1"/>
  <c r="J3" i="9"/>
  <c r="E4" i="9"/>
  <c r="J4" i="9" s="1"/>
  <c r="I3" i="9"/>
  <c r="D4" i="9"/>
  <c r="I4" i="9" s="1"/>
  <c r="G10" i="9"/>
  <c r="I8" i="9" l="1"/>
  <c r="H8" i="9"/>
  <c r="J8" i="9"/>
  <c r="G12" i="9"/>
  <c r="G15" i="9" s="1"/>
  <c r="C8" i="9" l="1"/>
  <c r="I58" i="7" s="1"/>
  <c r="I59" i="7" s="1"/>
  <c r="I60" i="7" s="1"/>
  <c r="I9" i="7" s="1"/>
  <c r="D8" i="9"/>
  <c r="E8" i="9"/>
</calcChain>
</file>

<file path=xl/connections.xml><?xml version="1.0" encoding="utf-8"?>
<connections xmlns="http://schemas.openxmlformats.org/spreadsheetml/2006/main">
  <connection id="1" interval="500" name="Połączenie" type="4" refreshedVersion="6" background="1" refreshOnLoad="1">
    <webPr sourceData="1" parsePre="1" consecutive="1" xl2000="1" url="http://adikor.pl/cenyadikor.htm" htmlTables="1"/>
  </connection>
</connections>
</file>

<file path=xl/sharedStrings.xml><?xml version="1.0" encoding="utf-8"?>
<sst xmlns="http://schemas.openxmlformats.org/spreadsheetml/2006/main" count="268" uniqueCount="184">
  <si>
    <t>mb</t>
  </si>
  <si>
    <t>m2</t>
  </si>
  <si>
    <t>szt</t>
  </si>
  <si>
    <t>kpl</t>
  </si>
  <si>
    <t>Tuleja wtykowa</t>
  </si>
  <si>
    <t>Ściana pod rolete</t>
  </si>
  <si>
    <t>Huśtawka</t>
  </si>
  <si>
    <t>Drabinka w niszy</t>
  </si>
  <si>
    <t>Schody proste</t>
  </si>
  <si>
    <t>m</t>
  </si>
  <si>
    <t>rodzaj wymiany wody</t>
  </si>
  <si>
    <t>Dysze masujace</t>
  </si>
  <si>
    <t>Dysze napełniające</t>
  </si>
  <si>
    <t>Masaż Karku</t>
  </si>
  <si>
    <t>Schody rzymskie</t>
  </si>
  <si>
    <t>D</t>
  </si>
  <si>
    <t>SP</t>
  </si>
  <si>
    <t>SR</t>
  </si>
  <si>
    <t>DM</t>
  </si>
  <si>
    <t>MK</t>
  </si>
  <si>
    <t>LER</t>
  </si>
  <si>
    <t>DP</t>
  </si>
  <si>
    <t>Poręcze dla schodów</t>
  </si>
  <si>
    <t>PS</t>
  </si>
  <si>
    <t>Gejzer denny</t>
  </si>
  <si>
    <t>Ścianka działowa prosta</t>
  </si>
  <si>
    <t>Jeżyk wodny do 0,8m wys.</t>
  </si>
  <si>
    <t>SDP</t>
  </si>
  <si>
    <t>PWS</t>
  </si>
  <si>
    <t>Długość ściany prostej</t>
  </si>
  <si>
    <t>Długość ściany pod rolete</t>
  </si>
  <si>
    <t>Głębokość niecki basenowej</t>
  </si>
  <si>
    <t>Dno wielkość</t>
  </si>
  <si>
    <t>Kanał Denny</t>
  </si>
  <si>
    <t>Kształt</t>
  </si>
  <si>
    <t>Prosty</t>
  </si>
  <si>
    <t>Łuk narożny</t>
  </si>
  <si>
    <t>Długość ściany łukowej</t>
  </si>
  <si>
    <t>Łuk szczytowy</t>
  </si>
  <si>
    <t>Zależne od kształtu niecki</t>
  </si>
  <si>
    <t>Akcesoria</t>
  </si>
  <si>
    <t>Otowry pod RGB lub Dysze</t>
  </si>
  <si>
    <t>OT</t>
  </si>
  <si>
    <t>Nie zależne</t>
  </si>
  <si>
    <t>SUMA</t>
  </si>
  <si>
    <t>Pochwyt dla drabinki</t>
  </si>
  <si>
    <t>Ławka pełna bez Jakuzzi Prost.</t>
  </si>
  <si>
    <t>Ławka pełna z Jakuzzi Prost.</t>
  </si>
  <si>
    <t>Ławeczka rurowa Prosta</t>
  </si>
  <si>
    <t>Leżanka rurowa Prosta</t>
  </si>
  <si>
    <t>Ławeczka rurowa Łukowa</t>
  </si>
  <si>
    <t>Ławka pełna bez Jakuzzi Łuk</t>
  </si>
  <si>
    <t>Ławka pełna z Jakuzzi Łuk</t>
  </si>
  <si>
    <t>LARP</t>
  </si>
  <si>
    <t>LAPBJP</t>
  </si>
  <si>
    <t>LAPZJP</t>
  </si>
  <si>
    <t>LARL</t>
  </si>
  <si>
    <t>LAPBJL</t>
  </si>
  <si>
    <t>LAPZJL</t>
  </si>
  <si>
    <t>Leżanka rurowa Łukowa</t>
  </si>
  <si>
    <t>Odpływy rynnowe</t>
  </si>
  <si>
    <t>Wypsoż. Konieczne</t>
  </si>
  <si>
    <t>Spust w dnie</t>
  </si>
  <si>
    <t>Ścianka działowa łukowa</t>
  </si>
  <si>
    <t>SDL</t>
  </si>
  <si>
    <t>JEW</t>
  </si>
  <si>
    <t>Punkt poboru wody chlorowanej</t>
  </si>
  <si>
    <t>Grota z masażem 2,2m śred.</t>
  </si>
  <si>
    <t>GM2</t>
  </si>
  <si>
    <t>Parasol/Szala</t>
  </si>
  <si>
    <t>Mocowanie liny</t>
  </si>
  <si>
    <t>HST</t>
  </si>
  <si>
    <t>PARSAL</t>
  </si>
  <si>
    <t>ML</t>
  </si>
  <si>
    <t>TWS</t>
  </si>
  <si>
    <t>pochwyt wzdłoż ściany niecki</t>
  </si>
  <si>
    <t>Sprawdzian geometrii</t>
  </si>
  <si>
    <t>Paweł Podziemek</t>
  </si>
  <si>
    <t>+48 693 980 090</t>
  </si>
  <si>
    <t>pp@arston.pl</t>
  </si>
  <si>
    <t>Kanał ssawany</t>
  </si>
  <si>
    <t>KS</t>
  </si>
  <si>
    <t>Oparcie głowy proste</t>
  </si>
  <si>
    <t>OGP</t>
  </si>
  <si>
    <t>Oparcie głowy łukowe</t>
  </si>
  <si>
    <t>OGL</t>
  </si>
  <si>
    <t>GDD</t>
  </si>
  <si>
    <t>Dysze dużych przepływów</t>
  </si>
  <si>
    <t>DDP</t>
  </si>
  <si>
    <t>PB</t>
  </si>
  <si>
    <t>Poręcze i balustrady</t>
  </si>
  <si>
    <r>
      <t>Gesamtl</t>
    </r>
    <r>
      <rPr>
        <sz val="10"/>
        <color theme="1"/>
        <rFont val="Calibri"/>
        <family val="2"/>
        <charset val="238"/>
      </rPr>
      <t>änge des Beckens</t>
    </r>
  </si>
  <si>
    <t>Gesamtbreite des Beckens</t>
  </si>
  <si>
    <t>Tiefe des Beckens</t>
  </si>
  <si>
    <t>Grunddaten des Schwimmbadbeckens</t>
  </si>
  <si>
    <t>Form des Beckens</t>
  </si>
  <si>
    <t>Innenradius des Bogens</t>
  </si>
  <si>
    <r>
      <t>Innenma</t>
    </r>
    <r>
      <rPr>
        <sz val="8"/>
        <color rgb="FFFFFF00"/>
        <rFont val="Calibri"/>
        <family val="2"/>
        <charset val="238"/>
      </rPr>
      <t>ß</t>
    </r>
  </si>
  <si>
    <t>Technische Details</t>
  </si>
  <si>
    <t>Art des Wasserwechsels</t>
  </si>
  <si>
    <t xml:space="preserve">Wasserentnahmestelle </t>
  </si>
  <si>
    <t>Kassette zu Rollladenabdeckung</t>
  </si>
  <si>
    <r>
      <t>Schwimmbadzubeh</t>
    </r>
    <r>
      <rPr>
        <b/>
        <sz val="11"/>
        <color theme="1"/>
        <rFont val="Calibri"/>
        <family val="2"/>
        <charset val="238"/>
      </rPr>
      <t>ör</t>
    </r>
  </si>
  <si>
    <t>Bennenung</t>
  </si>
  <si>
    <t>Beschreibung der Parameter</t>
  </si>
  <si>
    <t>Leiter in der Niesche</t>
  </si>
  <si>
    <t>Stk.</t>
  </si>
  <si>
    <t>Satz</t>
  </si>
  <si>
    <t>lfd.M.</t>
  </si>
  <si>
    <r>
      <t>Haltegriffe f</t>
    </r>
    <r>
      <rPr>
        <sz val="10"/>
        <color theme="1"/>
        <rFont val="Calibri"/>
        <family val="2"/>
        <charset val="238"/>
      </rPr>
      <t>ür die Leiter</t>
    </r>
  </si>
  <si>
    <t>Gerade Treppe</t>
  </si>
  <si>
    <r>
      <t>R</t>
    </r>
    <r>
      <rPr>
        <sz val="10"/>
        <color theme="1"/>
        <rFont val="Calibri"/>
        <family val="2"/>
        <charset val="238"/>
      </rPr>
      <t>ömische Treppe</t>
    </r>
  </si>
  <si>
    <r>
      <t>Massaged</t>
    </r>
    <r>
      <rPr>
        <sz val="10"/>
        <color theme="1"/>
        <rFont val="Calibri"/>
        <family val="2"/>
        <charset val="238"/>
      </rPr>
      <t>üsen</t>
    </r>
  </si>
  <si>
    <t>Nackenmassage</t>
  </si>
  <si>
    <t>Gerade Liege aus Edelstahlrohren</t>
  </si>
  <si>
    <r>
      <t>Gerade Kopfst</t>
    </r>
    <r>
      <rPr>
        <sz val="10"/>
        <color theme="1"/>
        <rFont val="Calibri"/>
        <family val="2"/>
        <charset val="238"/>
      </rPr>
      <t>ütze</t>
    </r>
  </si>
  <si>
    <r>
      <t>Gew</t>
    </r>
    <r>
      <rPr>
        <sz val="10"/>
        <color theme="1"/>
        <rFont val="Calibri"/>
        <family val="2"/>
        <charset val="238"/>
      </rPr>
      <t>ölbte Kopfstütze</t>
    </r>
  </si>
  <si>
    <r>
      <t>Wassergeysire/Bodend</t>
    </r>
    <r>
      <rPr>
        <sz val="10"/>
        <color theme="1"/>
        <rFont val="Calibri"/>
        <family val="2"/>
        <charset val="238"/>
      </rPr>
      <t>üsen</t>
    </r>
  </si>
  <si>
    <t>Gerade Trennwand</t>
  </si>
  <si>
    <r>
      <t>Gew</t>
    </r>
    <r>
      <rPr>
        <sz val="10"/>
        <color theme="1"/>
        <rFont val="Calibri"/>
        <family val="2"/>
        <charset val="238"/>
      </rPr>
      <t>ölbte Trennwand</t>
    </r>
  </si>
  <si>
    <t>Handlauf entlang der Beckenwand</t>
  </si>
  <si>
    <r>
      <t>L</t>
    </r>
    <r>
      <rPr>
        <sz val="10"/>
        <color theme="1"/>
        <rFont val="Calibri"/>
        <family val="2"/>
        <charset val="238"/>
      </rPr>
      <t>öcher für RGB-Beleuchtung oder Düsen</t>
    </r>
  </si>
  <si>
    <r>
      <t>Wasserigiel bis einer H</t>
    </r>
    <r>
      <rPr>
        <sz val="10"/>
        <color theme="1"/>
        <rFont val="Calibri"/>
        <family val="2"/>
        <charset val="238"/>
      </rPr>
      <t>öhe von</t>
    </r>
    <r>
      <rPr>
        <sz val="10"/>
        <color theme="1"/>
        <rFont val="Calibri"/>
        <family val="2"/>
        <charset val="238"/>
        <scheme val="minor"/>
      </rPr>
      <t xml:space="preserve"> 0,8m</t>
    </r>
  </si>
  <si>
    <t>Wasserschaukel</t>
  </si>
  <si>
    <t>Wasserpilz/Wassarschale</t>
  </si>
  <si>
    <t>Seilbefestigung</t>
  </si>
  <si>
    <r>
      <t>Steckh</t>
    </r>
    <r>
      <rPr>
        <sz val="10"/>
        <color theme="1"/>
        <rFont val="Calibri"/>
        <family val="2"/>
        <charset val="238"/>
      </rPr>
      <t>ülse</t>
    </r>
  </si>
  <si>
    <t>Saugkanal</t>
  </si>
  <si>
    <r>
      <t>D</t>
    </r>
    <r>
      <rPr>
        <sz val="10"/>
        <color theme="1"/>
        <rFont val="Calibri"/>
        <family val="2"/>
        <charset val="238"/>
      </rPr>
      <t>üsen mit hohem Durchfluss</t>
    </r>
  </si>
  <si>
    <t>Anzahl der Leiter</t>
  </si>
  <si>
    <r>
      <t>L</t>
    </r>
    <r>
      <rPr>
        <sz val="8"/>
        <color theme="1"/>
        <rFont val="Calibri"/>
        <family val="2"/>
        <charset val="238"/>
      </rPr>
      <t>änge der Stufe</t>
    </r>
  </si>
  <si>
    <t>Längste Stufe in gerader Linie</t>
  </si>
  <si>
    <r>
      <t>Anzahl der Massaged</t>
    </r>
    <r>
      <rPr>
        <sz val="8"/>
        <color theme="1"/>
        <rFont val="Calibri"/>
        <family val="2"/>
        <charset val="238"/>
      </rPr>
      <t>üsen</t>
    </r>
  </si>
  <si>
    <r>
      <t>Anzahl der  Nackemassageger</t>
    </r>
    <r>
      <rPr>
        <sz val="8"/>
        <color theme="1"/>
        <rFont val="Calibri"/>
        <family val="2"/>
        <charset val="238"/>
      </rPr>
      <t>äte</t>
    </r>
  </si>
  <si>
    <r>
      <t>L</t>
    </r>
    <r>
      <rPr>
        <sz val="8"/>
        <color theme="1"/>
        <rFont val="Calibri"/>
        <family val="2"/>
        <charset val="238"/>
      </rPr>
      <t>änge der Sitzbank</t>
    </r>
  </si>
  <si>
    <t>Länge der Sitzbank</t>
  </si>
  <si>
    <r>
      <t>L</t>
    </r>
    <r>
      <rPr>
        <sz val="8"/>
        <color theme="1"/>
        <rFont val="Calibri"/>
        <family val="2"/>
        <charset val="238"/>
      </rPr>
      <t>änge der Liege</t>
    </r>
  </si>
  <si>
    <r>
      <t>L</t>
    </r>
    <r>
      <rPr>
        <sz val="8"/>
        <color theme="1"/>
        <rFont val="Calibri"/>
        <family val="2"/>
        <charset val="238"/>
      </rPr>
      <t>änge der geraden Kopfstütze (nur Stahl)</t>
    </r>
  </si>
  <si>
    <r>
      <t>Bogenl</t>
    </r>
    <r>
      <rPr>
        <sz val="8"/>
        <color theme="1"/>
        <rFont val="Calibri"/>
        <family val="2"/>
        <charset val="238"/>
      </rPr>
      <t>änge der Stütze</t>
    </r>
    <r>
      <rPr>
        <sz val="8"/>
        <color theme="1"/>
        <rFont val="Calibri"/>
        <family val="2"/>
        <charset val="238"/>
        <scheme val="minor"/>
      </rPr>
      <t xml:space="preserve"> (nur Stahl)</t>
    </r>
  </si>
  <si>
    <r>
      <t>Anzahl der D</t>
    </r>
    <r>
      <rPr>
        <sz val="8"/>
        <color theme="1"/>
        <rFont val="Calibri"/>
        <family val="2"/>
        <charset val="238"/>
      </rPr>
      <t>üsen u. Geysiren in Boden</t>
    </r>
  </si>
  <si>
    <t>Gerade Tremmwand 80mm</t>
  </si>
  <si>
    <r>
      <t>L</t>
    </r>
    <r>
      <rPr>
        <sz val="8"/>
        <color theme="1"/>
        <rFont val="Calibri"/>
        <family val="2"/>
        <charset val="238"/>
      </rPr>
      <t>änge des Handlaufs</t>
    </r>
  </si>
  <si>
    <r>
      <t>Anzahl der L</t>
    </r>
    <r>
      <rPr>
        <sz val="8"/>
        <color theme="1"/>
        <rFont val="Calibri"/>
        <family val="2"/>
        <charset val="238"/>
      </rPr>
      <t>öcher für eigene Elemente</t>
    </r>
  </si>
  <si>
    <t>Anzahl des Wasserigiels</t>
  </si>
  <si>
    <r>
      <t>Anzahl f</t>
    </r>
    <r>
      <rPr>
        <sz val="8"/>
        <color theme="1"/>
        <rFont val="Calibri"/>
        <family val="2"/>
        <charset val="238"/>
      </rPr>
      <t>ür</t>
    </r>
    <r>
      <rPr>
        <sz val="8"/>
        <color theme="1"/>
        <rFont val="Calibri"/>
        <family val="2"/>
        <charset val="238"/>
        <scheme val="minor"/>
      </rPr>
      <t xml:space="preserve"> Becken mit einer Tiefe von 0,8 bis 1,3m</t>
    </r>
  </si>
  <si>
    <r>
      <t>L</t>
    </r>
    <r>
      <rPr>
        <sz val="8"/>
        <color theme="1"/>
        <rFont val="Calibri"/>
        <family val="2"/>
        <charset val="238"/>
      </rPr>
      <t>änge des Kanals mit der Breite von 80mm</t>
    </r>
  </si>
  <si>
    <r>
      <t>ZB: D</t>
    </r>
    <r>
      <rPr>
        <sz val="8"/>
        <color theme="1"/>
        <rFont val="Calibri"/>
        <family val="2"/>
        <charset val="238"/>
      </rPr>
      <t>üsen für Wildwasser</t>
    </r>
  </si>
  <si>
    <r>
      <t>Anzahl oder L</t>
    </r>
    <r>
      <rPr>
        <sz val="8"/>
        <color theme="1"/>
        <rFont val="Calibri"/>
        <family val="2"/>
        <charset val="238"/>
      </rPr>
      <t>änge</t>
    </r>
  </si>
  <si>
    <t>Berechnungsdatum</t>
  </si>
  <si>
    <t>Rechnerversion</t>
  </si>
  <si>
    <t>Katalogpreis</t>
  </si>
  <si>
    <t>Rabatt</t>
  </si>
  <si>
    <t>Preis nach dem Rabatt</t>
  </si>
  <si>
    <r>
      <t>Kassette an der k</t>
    </r>
    <r>
      <rPr>
        <sz val="8"/>
        <color rgb="FFFFFF00"/>
        <rFont val="Calibri"/>
        <family val="2"/>
        <charset val="238"/>
      </rPr>
      <t>ü</t>
    </r>
    <r>
      <rPr>
        <sz val="8"/>
        <color rgb="FFFFFF00"/>
        <rFont val="Calibri"/>
        <family val="2"/>
        <charset val="238"/>
        <scheme val="minor"/>
      </rPr>
      <t>rzeren Seite</t>
    </r>
  </si>
  <si>
    <t>Eckbogen</t>
  </si>
  <si>
    <t>Giebelbogen</t>
  </si>
  <si>
    <t>richtige Geometrie</t>
  </si>
  <si>
    <r>
      <t>D</t>
    </r>
    <r>
      <rPr>
        <sz val="11"/>
        <color theme="1"/>
        <rFont val="Calibri"/>
        <family val="2"/>
        <charset val="238"/>
      </rPr>
      <t>üsen</t>
    </r>
  </si>
  <si>
    <t>Bodenkanal</t>
  </si>
  <si>
    <t>Andere - eigene</t>
  </si>
  <si>
    <r>
      <t>Anzahl der Handgriffs</t>
    </r>
    <r>
      <rPr>
        <sz val="8"/>
        <color theme="1"/>
        <rFont val="Calibri"/>
        <family val="2"/>
        <charset val="238"/>
      </rPr>
      <t>ätze</t>
    </r>
  </si>
  <si>
    <t>Treppenhandlauf</t>
  </si>
  <si>
    <r>
      <t>Gel</t>
    </r>
    <r>
      <rPr>
        <sz val="10"/>
        <color theme="1"/>
        <rFont val="Calibri"/>
        <family val="2"/>
        <charset val="238"/>
      </rPr>
      <t xml:space="preserve">änder - </t>
    </r>
    <r>
      <rPr>
        <sz val="10"/>
        <color theme="1"/>
        <rFont val="Calibri"/>
        <family val="2"/>
        <charset val="238"/>
        <scheme val="minor"/>
      </rPr>
      <t xml:space="preserve"> 1,1m hoch</t>
    </r>
  </si>
  <si>
    <r>
      <t>L</t>
    </r>
    <r>
      <rPr>
        <sz val="8"/>
        <color theme="1"/>
        <rFont val="Calibri"/>
        <family val="2"/>
        <charset val="238"/>
      </rPr>
      <t>änge der Rohrgeländer</t>
    </r>
  </si>
  <si>
    <t>Gerade Sitzbank aus Edelstahlrohren</t>
  </si>
  <si>
    <t>Gerade Sitzbank ohne Jacuzzi</t>
  </si>
  <si>
    <t>Gerade Sitzbank mit Jacuzzi</t>
  </si>
  <si>
    <r>
      <t>Gew</t>
    </r>
    <r>
      <rPr>
        <sz val="10"/>
        <color theme="1"/>
        <rFont val="Calibri"/>
        <family val="2"/>
        <charset val="238"/>
      </rPr>
      <t>ölbte Sitzbank aus Edelstahlrohren</t>
    </r>
  </si>
  <si>
    <r>
      <t>Gew</t>
    </r>
    <r>
      <rPr>
        <sz val="10"/>
        <color theme="1"/>
        <rFont val="Calibri"/>
        <family val="2"/>
        <charset val="238"/>
      </rPr>
      <t>ölbte Sitzbank ohne Jacuzzi</t>
    </r>
  </si>
  <si>
    <r>
      <t>Gew</t>
    </r>
    <r>
      <rPr>
        <sz val="10"/>
        <color theme="1"/>
        <rFont val="Calibri"/>
        <family val="2"/>
        <charset val="238"/>
      </rPr>
      <t>ölbte Sitzbank mit Jacuzzi</t>
    </r>
  </si>
  <si>
    <r>
      <t>Gew</t>
    </r>
    <r>
      <rPr>
        <sz val="10"/>
        <color theme="1"/>
        <rFont val="Calibri"/>
        <family val="2"/>
        <charset val="238"/>
      </rPr>
      <t>ölbte Liege aus Edelstahlrohren</t>
    </r>
  </si>
  <si>
    <r>
      <t>Gew</t>
    </r>
    <r>
      <rPr>
        <sz val="8"/>
        <color theme="1"/>
        <rFont val="Calibri"/>
        <family val="2"/>
        <charset val="238"/>
      </rPr>
      <t>ölbte</t>
    </r>
    <r>
      <rPr>
        <sz val="8"/>
        <color theme="1"/>
        <rFont val="Calibri"/>
        <family val="2"/>
        <charset val="238"/>
        <scheme val="minor"/>
      </rPr>
      <t xml:space="preserve"> Tremmwand 80mm</t>
    </r>
  </si>
  <si>
    <t>Grotte mit Massage- Durchmesser 2,2 m</t>
  </si>
  <si>
    <r>
      <t>Anzahl der Handl</t>
    </r>
    <r>
      <rPr>
        <sz val="8"/>
        <color theme="1"/>
        <rFont val="Calibri"/>
        <family val="2"/>
        <charset val="238"/>
      </rPr>
      <t>äufe  (links - 1 Stk.;rechts - 1 Stk.)</t>
    </r>
  </si>
  <si>
    <r>
      <t>L</t>
    </r>
    <r>
      <rPr>
        <sz val="8"/>
        <color theme="1"/>
        <rFont val="Calibri"/>
        <family val="2"/>
        <charset val="238"/>
      </rPr>
      <t>änge des größten Bogens</t>
    </r>
  </si>
  <si>
    <t>Anzahl der Seilbefestigungen</t>
  </si>
  <si>
    <r>
      <t>Anzahl der H</t>
    </r>
    <r>
      <rPr>
        <sz val="8"/>
        <color theme="1"/>
        <rFont val="Calibri"/>
        <family val="2"/>
        <charset val="238"/>
      </rPr>
      <t>ülsen für die Handgriffe, Stangen u.a.</t>
    </r>
  </si>
  <si>
    <r>
      <t>Menge f</t>
    </r>
    <r>
      <rPr>
        <sz val="8"/>
        <color theme="1"/>
        <rFont val="Calibri"/>
        <family val="2"/>
        <charset val="238"/>
      </rPr>
      <t>ür Becken mit einer Tiefe von 0,8 bis 1,3m</t>
    </r>
  </si>
  <si>
    <t>JA</t>
  </si>
  <si>
    <t>NEIN</t>
  </si>
  <si>
    <t>Rechteckig</t>
  </si>
  <si>
    <t>falsch Geometrie</t>
  </si>
  <si>
    <t>Preise wurden am 07.05.2021 aktualisiert                Angebotsgültigkeit - 7 Tage</t>
  </si>
  <si>
    <t>1,20-1,8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</si>
</sst>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rgb="FFFFFF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4" fontId="7" fillId="0" borderId="0" xfId="1" applyFont="1"/>
    <xf numFmtId="44" fontId="7" fillId="0" borderId="0" xfId="0" applyNumberFormat="1" applyFont="1" applyAlignment="1"/>
    <xf numFmtId="0" fontId="0" fillId="5" borderId="0" xfId="0" applyFill="1" applyAlignment="1"/>
    <xf numFmtId="44" fontId="0" fillId="4" borderId="0" xfId="1" applyFont="1" applyFill="1"/>
    <xf numFmtId="44" fontId="0" fillId="4" borderId="0" xfId="1" applyFont="1" applyFill="1" applyAlignment="1"/>
    <xf numFmtId="44" fontId="0" fillId="4" borderId="0" xfId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44" fontId="7" fillId="0" borderId="0" xfId="0" applyNumberFormat="1" applyFont="1"/>
    <xf numFmtId="0" fontId="2" fillId="5" borderId="0" xfId="0" applyFont="1" applyFill="1" applyAlignment="1"/>
    <xf numFmtId="0" fontId="4" fillId="0" borderId="0" xfId="0" applyFont="1" applyAlignment="1">
      <alignment vertical="center"/>
    </xf>
    <xf numFmtId="44" fontId="3" fillId="0" borderId="0" xfId="0" applyNumberFormat="1" applyFont="1" applyAlignment="1"/>
    <xf numFmtId="0" fontId="2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/>
    <xf numFmtId="0" fontId="10" fillId="0" borderId="0" xfId="3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5" fillId="0" borderId="0" xfId="0" applyFont="1" applyProtection="1"/>
    <xf numFmtId="8" fontId="0" fillId="0" borderId="1" xfId="1" applyNumberFormat="1" applyFont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/>
    <xf numFmtId="0" fontId="0" fillId="0" borderId="11" xfId="0" applyBorder="1"/>
    <xf numFmtId="0" fontId="0" fillId="0" borderId="11" xfId="0" applyFill="1" applyBorder="1"/>
    <xf numFmtId="0" fontId="2" fillId="0" borderId="0" xfId="0" applyFont="1" applyFill="1" applyBorder="1" applyAlignment="1">
      <alignment horizontal="right" vertical="center"/>
    </xf>
    <xf numFmtId="44" fontId="3" fillId="0" borderId="0" xfId="1" applyFont="1" applyFill="1" applyBorder="1" applyAlignment="1">
      <alignment horizontal="center" vertical="center"/>
    </xf>
    <xf numFmtId="9" fontId="0" fillId="2" borderId="8" xfId="2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/>
    <xf numFmtId="0" fontId="12" fillId="0" borderId="0" xfId="0" applyFont="1" applyFill="1" applyAlignment="1"/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4" fontId="3" fillId="0" borderId="0" xfId="1" applyFont="1" applyFill="1"/>
    <xf numFmtId="164" fontId="3" fillId="6" borderId="8" xfId="1" applyNumberFormat="1" applyFont="1" applyFill="1" applyBorder="1" applyAlignment="1">
      <alignment vertical="center"/>
    </xf>
    <xf numFmtId="164" fontId="0" fillId="6" borderId="8" xfId="1" applyNumberFormat="1" applyFont="1" applyFill="1" applyBorder="1" applyAlignment="1">
      <alignment vertical="center"/>
    </xf>
    <xf numFmtId="164" fontId="9" fillId="6" borderId="8" xfId="1" applyNumberFormat="1" applyFont="1" applyFill="1" applyBorder="1" applyAlignment="1">
      <alignment vertical="center"/>
    </xf>
    <xf numFmtId="8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164" fontId="3" fillId="6" borderId="8" xfId="0" applyNumberFormat="1" applyFont="1" applyFill="1" applyBorder="1" applyAlignment="1" applyProtection="1">
      <alignment vertical="center"/>
    </xf>
    <xf numFmtId="0" fontId="7" fillId="0" borderId="0" xfId="0" applyFont="1"/>
    <xf numFmtId="49" fontId="2" fillId="0" borderId="0" xfId="0" applyNumberFormat="1" applyFont="1" applyAlignment="1">
      <alignment horizont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44" fontId="5" fillId="6" borderId="8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14" fontId="5" fillId="6" borderId="8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287808</xdr:colOff>
      <xdr:row>2</xdr:row>
      <xdr:rowOff>48870</xdr:rowOff>
    </xdr:from>
    <xdr:to>
      <xdr:col>8</xdr:col>
      <xdr:colOff>819541</xdr:colOff>
      <xdr:row>4</xdr:row>
      <xdr:rowOff>182219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508" y="477495"/>
          <a:ext cx="2322433" cy="51434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enyadikor" refreshOnLoad="1" removeDataOnSav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p@arston.p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P82"/>
  <sheetViews>
    <sheetView tabSelected="1" topLeftCell="A19" zoomScaleNormal="100" workbookViewId="0">
      <selection activeCell="F59" sqref="F59"/>
    </sheetView>
  </sheetViews>
  <sheetFormatPr defaultRowHeight="15" x14ac:dyDescent="0.25"/>
  <cols>
    <col min="3" max="3" width="13.7109375" customWidth="1"/>
    <col min="4" max="4" width="8.5703125" customWidth="1"/>
    <col min="5" max="5" width="9.140625" customWidth="1"/>
    <col min="6" max="6" width="10.42578125" customWidth="1"/>
    <col min="8" max="8" width="7.28515625" customWidth="1"/>
    <col min="9" max="9" width="17.42578125" customWidth="1"/>
    <col min="11" max="11" width="19.5703125" customWidth="1"/>
    <col min="12" max="12" width="10.85546875" customWidth="1"/>
  </cols>
  <sheetData>
    <row r="1" spans="1:11" ht="18.75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11" x14ac:dyDescent="0.25">
      <c r="F2" s="9"/>
      <c r="G2" s="9"/>
      <c r="H2" s="9"/>
      <c r="I2" s="9"/>
    </row>
    <row r="3" spans="1:11" x14ac:dyDescent="0.25">
      <c r="A3" s="80" t="s">
        <v>94</v>
      </c>
      <c r="B3" s="80"/>
      <c r="C3" s="80"/>
      <c r="D3" s="80"/>
      <c r="E3" s="80"/>
      <c r="F3" s="9"/>
      <c r="G3" s="9"/>
      <c r="H3" s="9"/>
      <c r="I3" s="9"/>
    </row>
    <row r="4" spans="1:11" x14ac:dyDescent="0.25">
      <c r="A4" s="81" t="s">
        <v>95</v>
      </c>
      <c r="B4" s="81"/>
      <c r="C4" s="81"/>
      <c r="D4" s="57" t="s">
        <v>180</v>
      </c>
      <c r="E4" s="27"/>
      <c r="F4" s="9"/>
      <c r="G4" s="9"/>
      <c r="H4" s="9"/>
      <c r="I4" s="9"/>
    </row>
    <row r="5" spans="1:11" x14ac:dyDescent="0.25">
      <c r="A5" s="81" t="s">
        <v>91</v>
      </c>
      <c r="B5" s="81"/>
      <c r="C5" s="81"/>
      <c r="D5" s="57">
        <v>8</v>
      </c>
      <c r="E5" s="27" t="s">
        <v>9</v>
      </c>
      <c r="F5" s="9"/>
      <c r="G5" s="9"/>
      <c r="H5" s="9"/>
      <c r="I5" s="9"/>
    </row>
    <row r="6" spans="1:11" x14ac:dyDescent="0.25">
      <c r="A6" s="81" t="s">
        <v>92</v>
      </c>
      <c r="B6" s="81"/>
      <c r="C6" s="81"/>
      <c r="D6" s="57">
        <v>4</v>
      </c>
      <c r="E6" s="39" t="s">
        <v>9</v>
      </c>
      <c r="F6" s="9"/>
    </row>
    <row r="7" spans="1:11" x14ac:dyDescent="0.25">
      <c r="A7" s="81" t="s">
        <v>93</v>
      </c>
      <c r="B7" s="81"/>
      <c r="C7" s="81"/>
      <c r="D7" s="57" t="s">
        <v>183</v>
      </c>
      <c r="E7" s="39" t="s">
        <v>9</v>
      </c>
      <c r="F7" s="9"/>
      <c r="K7" s="73"/>
    </row>
    <row r="8" spans="1:11" x14ac:dyDescent="0.25">
      <c r="A8" s="81" t="s">
        <v>96</v>
      </c>
      <c r="B8" s="81"/>
      <c r="C8" s="81"/>
      <c r="D8" s="57">
        <v>0</v>
      </c>
      <c r="E8" s="39" t="s">
        <v>9</v>
      </c>
      <c r="F8" s="2"/>
    </row>
    <row r="9" spans="1:11" x14ac:dyDescent="0.25">
      <c r="A9" s="82" t="s">
        <v>97</v>
      </c>
      <c r="B9" s="82"/>
      <c r="C9" s="82"/>
      <c r="D9" s="84" t="str">
        <f>IF(D4=listy_PL!A9,Obliczenia!C7,IF(Kalkulator!D4=listy_PL!A10,Obliczenia!D7,IF(Kalkulator!D4=listy_PL!A11,Obliczenia!E7,listy_PL!A20)))</f>
        <v>richtige Geometrie</v>
      </c>
      <c r="E9" s="84"/>
      <c r="F9" s="75" t="s">
        <v>152</v>
      </c>
      <c r="G9" s="75"/>
      <c r="H9" s="75"/>
      <c r="I9" s="72" t="str">
        <f>IF(ISTEXT(Ceny!E1)=TRUE,Kalkulator!I60,"keine Verbindung")</f>
        <v>keine Verbindung</v>
      </c>
      <c r="K9" s="73"/>
    </row>
    <row r="10" spans="1:11" x14ac:dyDescent="0.25">
      <c r="A10" s="26"/>
      <c r="B10" s="26"/>
      <c r="C10" s="26"/>
      <c r="D10" s="8"/>
      <c r="E10" s="10"/>
    </row>
    <row r="14" spans="1:11" x14ac:dyDescent="0.25">
      <c r="A14" s="80" t="s">
        <v>98</v>
      </c>
      <c r="B14" s="80"/>
      <c r="C14" s="80"/>
      <c r="D14" s="80"/>
      <c r="E14" s="80"/>
    </row>
    <row r="15" spans="1:11" x14ac:dyDescent="0.25">
      <c r="A15" s="81" t="s">
        <v>99</v>
      </c>
      <c r="B15" s="81"/>
      <c r="C15" s="81"/>
      <c r="D15" s="83" t="s">
        <v>158</v>
      </c>
      <c r="E15" s="83"/>
      <c r="F15" s="56">
        <v>0</v>
      </c>
      <c r="G15" s="41" t="s">
        <v>147</v>
      </c>
    </row>
    <row r="16" spans="1:11" x14ac:dyDescent="0.25">
      <c r="A16" s="81" t="s">
        <v>100</v>
      </c>
      <c r="B16" s="81"/>
      <c r="C16" s="81"/>
      <c r="D16" s="83" t="s">
        <v>178</v>
      </c>
      <c r="E16" s="83"/>
      <c r="F16" s="40"/>
      <c r="K16" s="73"/>
    </row>
    <row r="17" spans="1:11" x14ac:dyDescent="0.25">
      <c r="A17" s="81" t="s">
        <v>101</v>
      </c>
      <c r="B17" s="81"/>
      <c r="C17" s="81"/>
      <c r="D17" s="83" t="s">
        <v>179</v>
      </c>
      <c r="E17" s="83"/>
      <c r="F17" s="40"/>
    </row>
    <row r="18" spans="1:11" x14ac:dyDescent="0.25">
      <c r="A18" s="82" t="s">
        <v>153</v>
      </c>
      <c r="B18" s="82"/>
      <c r="C18" s="82"/>
      <c r="D18" s="2"/>
      <c r="E18" s="2"/>
      <c r="G18" s="59"/>
      <c r="H18" s="59"/>
      <c r="I18" s="59"/>
    </row>
    <row r="19" spans="1:11" s="4" customFormat="1" x14ac:dyDescent="0.25">
      <c r="A19" s="26"/>
      <c r="B19" s="26"/>
      <c r="C19" s="26"/>
      <c r="D19" s="36"/>
      <c r="E19" s="36"/>
    </row>
    <row r="20" spans="1:11" s="4" customFormat="1" x14ac:dyDescent="0.25">
      <c r="A20" s="26"/>
      <c r="B20" s="26"/>
      <c r="C20" s="26"/>
      <c r="D20" s="36"/>
      <c r="E20" s="36"/>
    </row>
    <row r="22" spans="1:11" s="12" customFormat="1" ht="20.25" customHeight="1" thickBot="1" x14ac:dyDescent="0.3">
      <c r="A22" s="85" t="s">
        <v>102</v>
      </c>
      <c r="B22" s="86"/>
      <c r="C22" s="86"/>
      <c r="D22" s="86"/>
      <c r="E22" s="87"/>
      <c r="F22" s="25" t="s">
        <v>103</v>
      </c>
      <c r="G22" s="85" t="s">
        <v>104</v>
      </c>
      <c r="H22" s="86"/>
      <c r="I22" s="87"/>
    </row>
    <row r="23" spans="1:11" s="12" customFormat="1" ht="18.75" customHeight="1" x14ac:dyDescent="0.25">
      <c r="A23" s="78" t="s">
        <v>105</v>
      </c>
      <c r="B23" s="78"/>
      <c r="C23" s="78"/>
      <c r="D23" s="54">
        <v>0</v>
      </c>
      <c r="E23" s="31" t="s">
        <v>106</v>
      </c>
      <c r="F23" s="32" t="s">
        <v>15</v>
      </c>
      <c r="G23" s="79" t="s">
        <v>129</v>
      </c>
      <c r="H23" s="79"/>
      <c r="I23" s="79"/>
    </row>
    <row r="24" spans="1:11" s="12" customFormat="1" ht="18.75" customHeight="1" x14ac:dyDescent="0.25">
      <c r="A24" s="78" t="s">
        <v>109</v>
      </c>
      <c r="B24" s="78"/>
      <c r="C24" s="78"/>
      <c r="D24" s="54">
        <v>0</v>
      </c>
      <c r="E24" s="31" t="s">
        <v>107</v>
      </c>
      <c r="F24" s="32" t="s">
        <v>21</v>
      </c>
      <c r="G24" s="79" t="s">
        <v>160</v>
      </c>
      <c r="H24" s="79"/>
      <c r="I24" s="79"/>
    </row>
    <row r="25" spans="1:11" s="12" customFormat="1" ht="18.75" customHeight="1" x14ac:dyDescent="0.25">
      <c r="A25" s="78" t="s">
        <v>110</v>
      </c>
      <c r="B25" s="78"/>
      <c r="C25" s="78"/>
      <c r="D25" s="54">
        <v>0</v>
      </c>
      <c r="E25" s="31" t="s">
        <v>108</v>
      </c>
      <c r="F25" s="32" t="s">
        <v>16</v>
      </c>
      <c r="G25" s="79" t="s">
        <v>130</v>
      </c>
      <c r="H25" s="79"/>
      <c r="I25" s="79"/>
    </row>
    <row r="26" spans="1:11" s="12" customFormat="1" ht="18.75" customHeight="1" x14ac:dyDescent="0.25">
      <c r="A26" s="78" t="s">
        <v>111</v>
      </c>
      <c r="B26" s="78"/>
      <c r="C26" s="78"/>
      <c r="D26" s="54">
        <v>0</v>
      </c>
      <c r="E26" s="33" t="s">
        <v>108</v>
      </c>
      <c r="F26" s="32" t="s">
        <v>17</v>
      </c>
      <c r="G26" s="79" t="s">
        <v>131</v>
      </c>
      <c r="H26" s="79"/>
      <c r="I26" s="79"/>
    </row>
    <row r="27" spans="1:11" s="12" customFormat="1" ht="18.75" customHeight="1" x14ac:dyDescent="0.25">
      <c r="A27" s="78" t="s">
        <v>161</v>
      </c>
      <c r="B27" s="78"/>
      <c r="C27" s="78"/>
      <c r="D27" s="54">
        <v>0</v>
      </c>
      <c r="E27" s="33" t="s">
        <v>106</v>
      </c>
      <c r="F27" s="32" t="s">
        <v>23</v>
      </c>
      <c r="G27" s="79" t="s">
        <v>173</v>
      </c>
      <c r="H27" s="79"/>
      <c r="I27" s="79"/>
    </row>
    <row r="28" spans="1:11" s="12" customFormat="1" ht="18.75" customHeight="1" x14ac:dyDescent="0.25">
      <c r="A28" s="78" t="s">
        <v>162</v>
      </c>
      <c r="B28" s="78"/>
      <c r="C28" s="78"/>
      <c r="D28" s="54">
        <v>0</v>
      </c>
      <c r="E28" s="33" t="s">
        <v>108</v>
      </c>
      <c r="F28" s="32" t="s">
        <v>89</v>
      </c>
      <c r="G28" s="79" t="s">
        <v>163</v>
      </c>
      <c r="H28" s="79"/>
      <c r="I28" s="79"/>
    </row>
    <row r="29" spans="1:11" s="12" customFormat="1" ht="18.75" customHeight="1" x14ac:dyDescent="0.25">
      <c r="A29" s="78" t="s">
        <v>112</v>
      </c>
      <c r="B29" s="78"/>
      <c r="C29" s="78"/>
      <c r="D29" s="54">
        <v>0</v>
      </c>
      <c r="E29" s="31" t="s">
        <v>106</v>
      </c>
      <c r="F29" s="32" t="s">
        <v>18</v>
      </c>
      <c r="G29" s="79" t="s">
        <v>132</v>
      </c>
      <c r="H29" s="79"/>
      <c r="I29" s="79"/>
    </row>
    <row r="30" spans="1:11" s="12" customFormat="1" ht="18.75" customHeight="1" x14ac:dyDescent="0.25">
      <c r="A30" s="78" t="s">
        <v>113</v>
      </c>
      <c r="B30" s="78"/>
      <c r="C30" s="78"/>
      <c r="D30" s="54">
        <v>0</v>
      </c>
      <c r="E30" s="31" t="s">
        <v>106</v>
      </c>
      <c r="F30" s="32" t="s">
        <v>19</v>
      </c>
      <c r="G30" s="79" t="s">
        <v>133</v>
      </c>
      <c r="H30" s="79"/>
      <c r="I30" s="79"/>
    </row>
    <row r="31" spans="1:11" s="12" customFormat="1" ht="18.75" customHeight="1" x14ac:dyDescent="0.25">
      <c r="A31" s="78" t="s">
        <v>164</v>
      </c>
      <c r="B31" s="78"/>
      <c r="C31" s="78"/>
      <c r="D31" s="54">
        <v>0</v>
      </c>
      <c r="E31" s="31" t="s">
        <v>108</v>
      </c>
      <c r="F31" s="32" t="s">
        <v>53</v>
      </c>
      <c r="G31" s="79" t="s">
        <v>134</v>
      </c>
      <c r="H31" s="79"/>
      <c r="I31" s="79"/>
      <c r="K31" s="13"/>
    </row>
    <row r="32" spans="1:11" s="12" customFormat="1" ht="18.75" customHeight="1" x14ac:dyDescent="0.25">
      <c r="A32" s="78" t="s">
        <v>165</v>
      </c>
      <c r="B32" s="78"/>
      <c r="C32" s="78"/>
      <c r="D32" s="54">
        <v>0</v>
      </c>
      <c r="E32" s="31" t="s">
        <v>108</v>
      </c>
      <c r="F32" s="32" t="s">
        <v>54</v>
      </c>
      <c r="G32" s="79" t="s">
        <v>135</v>
      </c>
      <c r="H32" s="79"/>
      <c r="I32" s="79"/>
    </row>
    <row r="33" spans="1:16" s="12" customFormat="1" ht="18.75" customHeight="1" x14ac:dyDescent="0.25">
      <c r="A33" s="78" t="s">
        <v>166</v>
      </c>
      <c r="B33" s="78"/>
      <c r="C33" s="78"/>
      <c r="D33" s="54">
        <v>0</v>
      </c>
      <c r="E33" s="31" t="s">
        <v>108</v>
      </c>
      <c r="F33" s="32" t="s">
        <v>55</v>
      </c>
      <c r="G33" s="79" t="s">
        <v>134</v>
      </c>
      <c r="H33" s="79"/>
      <c r="I33" s="79"/>
    </row>
    <row r="34" spans="1:16" s="12" customFormat="1" ht="18.75" customHeight="1" x14ac:dyDescent="0.25">
      <c r="A34" s="78" t="s">
        <v>167</v>
      </c>
      <c r="B34" s="78"/>
      <c r="C34" s="78"/>
      <c r="D34" s="54">
        <v>0</v>
      </c>
      <c r="E34" s="31" t="s">
        <v>108</v>
      </c>
      <c r="F34" s="32" t="s">
        <v>56</v>
      </c>
      <c r="G34" s="79" t="s">
        <v>174</v>
      </c>
      <c r="H34" s="79"/>
      <c r="I34" s="79"/>
    </row>
    <row r="35" spans="1:16" s="12" customFormat="1" ht="18.75" customHeight="1" x14ac:dyDescent="0.25">
      <c r="A35" s="78" t="s">
        <v>168</v>
      </c>
      <c r="B35" s="78"/>
      <c r="C35" s="78"/>
      <c r="D35" s="54">
        <v>0</v>
      </c>
      <c r="E35" s="31" t="s">
        <v>108</v>
      </c>
      <c r="F35" s="32" t="s">
        <v>57</v>
      </c>
      <c r="G35" s="79" t="s">
        <v>174</v>
      </c>
      <c r="H35" s="79"/>
      <c r="I35" s="79"/>
    </row>
    <row r="36" spans="1:16" s="12" customFormat="1" ht="18.75" customHeight="1" x14ac:dyDescent="0.25">
      <c r="A36" s="78" t="s">
        <v>169</v>
      </c>
      <c r="B36" s="78"/>
      <c r="C36" s="78"/>
      <c r="D36" s="54">
        <v>0</v>
      </c>
      <c r="E36" s="31" t="s">
        <v>108</v>
      </c>
      <c r="F36" s="32" t="s">
        <v>58</v>
      </c>
      <c r="G36" s="79" t="s">
        <v>174</v>
      </c>
      <c r="H36" s="79"/>
      <c r="I36" s="79"/>
    </row>
    <row r="37" spans="1:16" s="12" customFormat="1" ht="18.75" customHeight="1" x14ac:dyDescent="0.25">
      <c r="A37" s="78" t="s">
        <v>114</v>
      </c>
      <c r="B37" s="78"/>
      <c r="C37" s="78"/>
      <c r="D37" s="54">
        <v>0</v>
      </c>
      <c r="E37" s="31" t="s">
        <v>108</v>
      </c>
      <c r="F37" s="32" t="s">
        <v>20</v>
      </c>
      <c r="G37" s="79" t="s">
        <v>136</v>
      </c>
      <c r="H37" s="79"/>
      <c r="I37" s="79"/>
    </row>
    <row r="38" spans="1:16" s="12" customFormat="1" ht="18.75" customHeight="1" x14ac:dyDescent="0.25">
      <c r="A38" s="78" t="s">
        <v>170</v>
      </c>
      <c r="B38" s="78"/>
      <c r="C38" s="78"/>
      <c r="D38" s="54">
        <v>0</v>
      </c>
      <c r="E38" s="31" t="s">
        <v>108</v>
      </c>
      <c r="F38" s="32" t="s">
        <v>20</v>
      </c>
      <c r="G38" s="79" t="s">
        <v>174</v>
      </c>
      <c r="H38" s="79"/>
      <c r="I38" s="79"/>
    </row>
    <row r="39" spans="1:16" s="12" customFormat="1" ht="18.75" customHeight="1" x14ac:dyDescent="0.25">
      <c r="A39" s="78" t="s">
        <v>115</v>
      </c>
      <c r="B39" s="78"/>
      <c r="C39" s="78"/>
      <c r="D39" s="54">
        <v>0</v>
      </c>
      <c r="E39" s="31" t="s">
        <v>108</v>
      </c>
      <c r="F39" s="32" t="s">
        <v>83</v>
      </c>
      <c r="G39" s="79" t="s">
        <v>137</v>
      </c>
      <c r="H39" s="79"/>
      <c r="I39" s="79"/>
      <c r="K39" s="61"/>
      <c r="L39" s="61"/>
      <c r="M39" s="61"/>
      <c r="N39" s="61"/>
      <c r="O39" s="61"/>
      <c r="P39" s="61"/>
    </row>
    <row r="40" spans="1:16" s="12" customFormat="1" ht="18.75" customHeight="1" x14ac:dyDescent="0.25">
      <c r="A40" s="78" t="s">
        <v>116</v>
      </c>
      <c r="B40" s="78"/>
      <c r="C40" s="78"/>
      <c r="D40" s="54">
        <v>0</v>
      </c>
      <c r="E40" s="31" t="s">
        <v>108</v>
      </c>
      <c r="F40" s="32" t="s">
        <v>85</v>
      </c>
      <c r="G40" s="79" t="s">
        <v>138</v>
      </c>
      <c r="H40" s="79"/>
      <c r="I40" s="79"/>
      <c r="K40" s="61"/>
      <c r="L40" s="61"/>
      <c r="M40" s="61"/>
      <c r="N40" s="61"/>
      <c r="O40" s="61"/>
      <c r="P40" s="61"/>
    </row>
    <row r="41" spans="1:16" s="12" customFormat="1" ht="18.75" customHeight="1" x14ac:dyDescent="0.25">
      <c r="A41" s="78" t="s">
        <v>117</v>
      </c>
      <c r="B41" s="78"/>
      <c r="C41" s="78"/>
      <c r="D41" s="54">
        <v>0</v>
      </c>
      <c r="E41" s="31" t="s">
        <v>106</v>
      </c>
      <c r="F41" s="32" t="s">
        <v>86</v>
      </c>
      <c r="G41" s="79" t="s">
        <v>139</v>
      </c>
      <c r="H41" s="79"/>
      <c r="I41" s="79"/>
      <c r="K41" s="60"/>
      <c r="L41" s="60"/>
      <c r="M41" s="60"/>
      <c r="N41" s="61"/>
      <c r="O41" s="61"/>
      <c r="P41" s="61"/>
    </row>
    <row r="42" spans="1:16" s="12" customFormat="1" ht="18.75" customHeight="1" x14ac:dyDescent="0.25">
      <c r="A42" s="78" t="s">
        <v>118</v>
      </c>
      <c r="B42" s="78"/>
      <c r="C42" s="78"/>
      <c r="D42" s="54">
        <v>0</v>
      </c>
      <c r="E42" s="31" t="s">
        <v>108</v>
      </c>
      <c r="F42" s="32" t="s">
        <v>27</v>
      </c>
      <c r="G42" s="79" t="s">
        <v>140</v>
      </c>
      <c r="H42" s="79"/>
      <c r="I42" s="79"/>
      <c r="K42" s="60"/>
      <c r="L42" s="60"/>
      <c r="M42" s="60"/>
      <c r="N42" s="61"/>
      <c r="O42" s="61"/>
      <c r="P42" s="61"/>
    </row>
    <row r="43" spans="1:16" s="12" customFormat="1" ht="18.75" customHeight="1" x14ac:dyDescent="0.25">
      <c r="A43" s="78" t="s">
        <v>119</v>
      </c>
      <c r="B43" s="78"/>
      <c r="C43" s="78"/>
      <c r="D43" s="54">
        <v>0</v>
      </c>
      <c r="E43" s="31" t="s">
        <v>108</v>
      </c>
      <c r="F43" s="32" t="s">
        <v>64</v>
      </c>
      <c r="G43" s="79" t="s">
        <v>171</v>
      </c>
      <c r="H43" s="79"/>
      <c r="I43" s="79"/>
      <c r="K43" s="60"/>
      <c r="L43" s="60"/>
      <c r="M43" s="60"/>
      <c r="N43" s="61"/>
      <c r="O43" s="61"/>
      <c r="P43" s="61"/>
    </row>
    <row r="44" spans="1:16" s="12" customFormat="1" ht="18.75" customHeight="1" x14ac:dyDescent="0.25">
      <c r="A44" s="78" t="s">
        <v>120</v>
      </c>
      <c r="B44" s="78"/>
      <c r="C44" s="78"/>
      <c r="D44" s="54">
        <v>0</v>
      </c>
      <c r="E44" s="31" t="s">
        <v>108</v>
      </c>
      <c r="F44" s="32" t="s">
        <v>28</v>
      </c>
      <c r="G44" s="79" t="s">
        <v>141</v>
      </c>
      <c r="H44" s="79"/>
      <c r="I44" s="79"/>
      <c r="K44" s="61"/>
      <c r="L44" s="61"/>
      <c r="M44" s="61"/>
      <c r="N44" s="61"/>
      <c r="O44" s="61"/>
      <c r="P44" s="61"/>
    </row>
    <row r="45" spans="1:16" s="12" customFormat="1" ht="18.75" customHeight="1" x14ac:dyDescent="0.25">
      <c r="A45" s="78" t="s">
        <v>121</v>
      </c>
      <c r="B45" s="78"/>
      <c r="C45" s="78"/>
      <c r="D45" s="54">
        <v>0</v>
      </c>
      <c r="E45" s="31" t="s">
        <v>106</v>
      </c>
      <c r="F45" s="32" t="s">
        <v>42</v>
      </c>
      <c r="G45" s="79" t="s">
        <v>142</v>
      </c>
      <c r="H45" s="79"/>
      <c r="I45" s="79"/>
      <c r="K45" s="61"/>
      <c r="L45" s="61"/>
      <c r="M45" s="61"/>
      <c r="N45" s="61"/>
      <c r="O45" s="61"/>
      <c r="P45" s="61"/>
    </row>
    <row r="46" spans="1:16" s="12" customFormat="1" ht="18.75" customHeight="1" x14ac:dyDescent="0.25">
      <c r="A46" s="78" t="s">
        <v>122</v>
      </c>
      <c r="B46" s="78"/>
      <c r="C46" s="78"/>
      <c r="D46" s="54">
        <v>0</v>
      </c>
      <c r="E46" s="31" t="s">
        <v>106</v>
      </c>
      <c r="F46" s="32" t="s">
        <v>65</v>
      </c>
      <c r="G46" s="79" t="s">
        <v>143</v>
      </c>
      <c r="H46" s="79"/>
      <c r="I46" s="79"/>
      <c r="K46" s="61"/>
      <c r="L46" s="61"/>
      <c r="M46" s="61"/>
      <c r="N46" s="61"/>
      <c r="O46" s="61"/>
      <c r="P46" s="61"/>
    </row>
    <row r="47" spans="1:16" s="12" customFormat="1" ht="18.75" customHeight="1" x14ac:dyDescent="0.25">
      <c r="A47" s="78" t="s">
        <v>123</v>
      </c>
      <c r="B47" s="78"/>
      <c r="C47" s="78"/>
      <c r="D47" s="54">
        <v>0</v>
      </c>
      <c r="E47" s="31" t="s">
        <v>106</v>
      </c>
      <c r="F47" s="32" t="s">
        <v>71</v>
      </c>
      <c r="G47" s="79" t="s">
        <v>144</v>
      </c>
      <c r="H47" s="79"/>
      <c r="I47" s="79"/>
      <c r="K47" s="61"/>
      <c r="L47" s="61"/>
      <c r="M47" s="61"/>
      <c r="N47" s="61"/>
      <c r="O47" s="61"/>
      <c r="P47" s="61"/>
    </row>
    <row r="48" spans="1:16" s="12" customFormat="1" ht="18.75" customHeight="1" x14ac:dyDescent="0.25">
      <c r="A48" s="78" t="s">
        <v>124</v>
      </c>
      <c r="B48" s="78"/>
      <c r="C48" s="78"/>
      <c r="D48" s="54">
        <v>0</v>
      </c>
      <c r="E48" s="31" t="s">
        <v>106</v>
      </c>
      <c r="F48" s="32" t="s">
        <v>72</v>
      </c>
      <c r="G48" s="79" t="s">
        <v>144</v>
      </c>
      <c r="H48" s="79"/>
      <c r="I48" s="79"/>
      <c r="K48" s="60"/>
      <c r="L48" s="60"/>
      <c r="M48" s="60"/>
      <c r="N48" s="61"/>
      <c r="O48" s="61"/>
      <c r="P48" s="61"/>
    </row>
    <row r="49" spans="1:16" s="12" customFormat="1" ht="18.75" customHeight="1" x14ac:dyDescent="0.25">
      <c r="A49" s="78" t="s">
        <v>125</v>
      </c>
      <c r="B49" s="78"/>
      <c r="C49" s="78"/>
      <c r="D49" s="54">
        <v>0</v>
      </c>
      <c r="E49" s="31" t="s">
        <v>106</v>
      </c>
      <c r="F49" s="32" t="s">
        <v>73</v>
      </c>
      <c r="G49" s="79" t="s">
        <v>175</v>
      </c>
      <c r="H49" s="79"/>
      <c r="I49" s="79"/>
      <c r="K49" s="61"/>
      <c r="L49" s="61"/>
      <c r="M49" s="61"/>
      <c r="N49" s="61"/>
      <c r="O49" s="61"/>
      <c r="P49" s="61"/>
    </row>
    <row r="50" spans="1:16" s="12" customFormat="1" ht="18.75" customHeight="1" x14ac:dyDescent="0.25">
      <c r="A50" s="78" t="s">
        <v>126</v>
      </c>
      <c r="B50" s="78"/>
      <c r="C50" s="78"/>
      <c r="D50" s="54">
        <v>0</v>
      </c>
      <c r="E50" s="31" t="s">
        <v>106</v>
      </c>
      <c r="F50" s="32" t="s">
        <v>74</v>
      </c>
      <c r="G50" s="79" t="s">
        <v>176</v>
      </c>
      <c r="H50" s="79"/>
      <c r="I50" s="79"/>
      <c r="K50" s="60"/>
      <c r="L50" s="60"/>
      <c r="M50" s="60"/>
      <c r="N50" s="61"/>
      <c r="O50" s="61"/>
      <c r="P50" s="61"/>
    </row>
    <row r="51" spans="1:16" s="12" customFormat="1" ht="18.75" customHeight="1" x14ac:dyDescent="0.25">
      <c r="A51" s="78" t="s">
        <v>127</v>
      </c>
      <c r="B51" s="78"/>
      <c r="C51" s="78"/>
      <c r="D51" s="54">
        <v>0</v>
      </c>
      <c r="E51" s="31" t="s">
        <v>108</v>
      </c>
      <c r="F51" s="32" t="s">
        <v>81</v>
      </c>
      <c r="G51" s="79" t="s">
        <v>145</v>
      </c>
      <c r="H51" s="79"/>
      <c r="I51" s="79"/>
      <c r="K51" s="60"/>
      <c r="L51" s="60"/>
      <c r="M51" s="60"/>
      <c r="N51" s="61"/>
      <c r="O51" s="61"/>
      <c r="P51" s="61"/>
    </row>
    <row r="52" spans="1:16" ht="18.75" customHeight="1" x14ac:dyDescent="0.25">
      <c r="A52" s="78" t="s">
        <v>128</v>
      </c>
      <c r="B52" s="78"/>
      <c r="C52" s="78"/>
      <c r="D52" s="54">
        <v>0</v>
      </c>
      <c r="E52" s="31" t="s">
        <v>108</v>
      </c>
      <c r="F52" s="32" t="s">
        <v>88</v>
      </c>
      <c r="G52" s="79" t="s">
        <v>146</v>
      </c>
      <c r="H52" s="79"/>
      <c r="I52" s="79"/>
      <c r="K52" s="62"/>
      <c r="L52" s="62"/>
      <c r="M52" s="62"/>
      <c r="N52" s="62"/>
      <c r="O52" s="62"/>
      <c r="P52" s="62"/>
    </row>
    <row r="53" spans="1:16" ht="18.75" customHeight="1" x14ac:dyDescent="0.25">
      <c r="A53" s="92" t="s">
        <v>172</v>
      </c>
      <c r="B53" s="92"/>
      <c r="C53" s="92"/>
      <c r="D53" s="55">
        <v>0</v>
      </c>
      <c r="E53" s="34" t="s">
        <v>106</v>
      </c>
      <c r="F53" s="35" t="s">
        <v>68</v>
      </c>
      <c r="G53" s="93" t="s">
        <v>177</v>
      </c>
      <c r="H53" s="93"/>
      <c r="I53" s="93"/>
      <c r="L53" s="63"/>
      <c r="M53" s="63"/>
      <c r="N53" s="63"/>
      <c r="O53" s="62"/>
    </row>
    <row r="54" spans="1:16" ht="18.7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L54" s="62"/>
      <c r="M54" s="62"/>
      <c r="N54" s="62"/>
      <c r="O54" s="62"/>
    </row>
    <row r="55" spans="1:16" ht="18.75" customHeight="1" x14ac:dyDescent="0.25">
      <c r="A55" s="94"/>
      <c r="B55" s="94"/>
      <c r="C55" s="94"/>
      <c r="F55" s="2"/>
      <c r="G55" s="95"/>
      <c r="H55" s="95"/>
      <c r="I55" s="95"/>
      <c r="L55" s="62"/>
      <c r="M55" s="62"/>
      <c r="N55" s="62"/>
      <c r="O55" s="62"/>
    </row>
    <row r="56" spans="1:16" ht="18.75" customHeight="1" x14ac:dyDescent="0.25"/>
    <row r="57" spans="1:16" ht="18.75" customHeight="1" x14ac:dyDescent="0.25">
      <c r="E57" s="11"/>
    </row>
    <row r="58" spans="1:16" ht="18.75" customHeight="1" x14ac:dyDescent="0.25">
      <c r="A58" s="88" t="s">
        <v>148</v>
      </c>
      <c r="B58" s="88"/>
      <c r="C58" s="88"/>
      <c r="E58" s="9"/>
      <c r="F58" s="76" t="s">
        <v>150</v>
      </c>
      <c r="G58" s="76"/>
      <c r="H58" s="76"/>
      <c r="I58" s="67">
        <f>(IF(D4=listy_PL!A9,Obliczenia!C8,IF(D4=listy_PL!A10,Obliczenia!D8,IF(Kalkulator!D4=listy_PL!A11,Obliczenia!E8,0))))/Ceny!C45</f>
        <v>20689.655172413793</v>
      </c>
    </row>
    <row r="59" spans="1:16" ht="18.75" customHeight="1" x14ac:dyDescent="0.25">
      <c r="A59" s="91">
        <f ca="1">TODAY()</f>
        <v>44490</v>
      </c>
      <c r="B59" s="90"/>
      <c r="C59" s="90"/>
      <c r="E59" s="11"/>
      <c r="F59" s="53"/>
      <c r="G59" s="77" t="s">
        <v>151</v>
      </c>
      <c r="H59" s="77"/>
      <c r="I59" s="68">
        <f>I58*F59</f>
        <v>0</v>
      </c>
    </row>
    <row r="60" spans="1:16" ht="20.25" customHeight="1" x14ac:dyDescent="0.25">
      <c r="A60" s="43"/>
      <c r="B60" s="43"/>
      <c r="C60" s="43"/>
      <c r="F60" s="76" t="s">
        <v>152</v>
      </c>
      <c r="G60" s="76"/>
      <c r="H60" s="76"/>
      <c r="I60" s="66">
        <f>I58-I59</f>
        <v>20689.655172413793</v>
      </c>
    </row>
    <row r="61" spans="1:16" ht="20.25" customHeight="1" x14ac:dyDescent="0.25">
      <c r="A61" s="88" t="s">
        <v>149</v>
      </c>
      <c r="B61" s="88"/>
      <c r="C61" s="88"/>
      <c r="F61" s="51"/>
      <c r="G61" s="51"/>
      <c r="H61" s="52"/>
      <c r="I61" s="52"/>
    </row>
    <row r="62" spans="1:16" ht="20.25" customHeight="1" x14ac:dyDescent="0.25">
      <c r="A62" s="89" t="str">
        <f>Ceny!E1</f>
        <v>CVA07052021</v>
      </c>
      <c r="B62" s="90"/>
      <c r="C62" s="90"/>
      <c r="G62" s="84" t="s">
        <v>77</v>
      </c>
      <c r="H62" s="84"/>
      <c r="I62" s="29" t="s">
        <v>78</v>
      </c>
    </row>
    <row r="63" spans="1:16" ht="20.25" customHeight="1" x14ac:dyDescent="0.25">
      <c r="G63" s="27"/>
      <c r="H63" s="27"/>
      <c r="I63" s="28" t="s">
        <v>79</v>
      </c>
    </row>
    <row r="64" spans="1:16" ht="20.25" customHeight="1" x14ac:dyDescent="0.25"/>
    <row r="65" spans="1:5" ht="20.25" customHeight="1" x14ac:dyDescent="0.25"/>
    <row r="66" spans="1:5" ht="33" customHeight="1" x14ac:dyDescent="0.25">
      <c r="A66" s="74" t="s">
        <v>182</v>
      </c>
      <c r="B66" s="74"/>
      <c r="C66" s="74"/>
      <c r="D66" s="74"/>
      <c r="E66" s="74"/>
    </row>
    <row r="67" spans="1:5" ht="20.25" customHeight="1" x14ac:dyDescent="0.25"/>
    <row r="82" spans="1:9" x14ac:dyDescent="0.25">
      <c r="A82" s="58"/>
      <c r="B82" s="58"/>
      <c r="C82" s="58"/>
      <c r="D82" s="58"/>
      <c r="E82" s="58"/>
      <c r="F82" s="58"/>
      <c r="G82" s="58"/>
      <c r="H82" s="58"/>
      <c r="I82" s="58"/>
    </row>
  </sheetData>
  <sheetProtection algorithmName="SHA-512" hashValue="nPPGqU6u7LzZ/oQXdHdD6OQFa0wu/0yZasupw7Luqrja4ZTiQKTbpAZfgVadBjOwtSq4rqTyYOOgVr7xOebtEQ==" saltValue="1qHSF6zGghMmgP0lYf6CIA==" spinCount="100000" sheet="1" selectLockedCells="1"/>
  <mergeCells count="92">
    <mergeCell ref="A30:C30"/>
    <mergeCell ref="A31:C31"/>
    <mergeCell ref="A32:C32"/>
    <mergeCell ref="A35:C35"/>
    <mergeCell ref="G32:I32"/>
    <mergeCell ref="G35:I35"/>
    <mergeCell ref="G30:I30"/>
    <mergeCell ref="G31:I31"/>
    <mergeCell ref="A59:C59"/>
    <mergeCell ref="A48:C48"/>
    <mergeCell ref="G48:I48"/>
    <mergeCell ref="A47:C47"/>
    <mergeCell ref="G47:I47"/>
    <mergeCell ref="A49:C49"/>
    <mergeCell ref="G49:I49"/>
    <mergeCell ref="A50:C50"/>
    <mergeCell ref="G50:I50"/>
    <mergeCell ref="A53:C53"/>
    <mergeCell ref="G53:I53"/>
    <mergeCell ref="A58:C58"/>
    <mergeCell ref="A52:C52"/>
    <mergeCell ref="G52:I52"/>
    <mergeCell ref="A55:C55"/>
    <mergeCell ref="G55:I55"/>
    <mergeCell ref="A38:C38"/>
    <mergeCell ref="A51:C51"/>
    <mergeCell ref="G51:I51"/>
    <mergeCell ref="A44:C44"/>
    <mergeCell ref="G44:I44"/>
    <mergeCell ref="A45:C45"/>
    <mergeCell ref="G45:I45"/>
    <mergeCell ref="A46:C46"/>
    <mergeCell ref="G46:I46"/>
    <mergeCell ref="A43:C43"/>
    <mergeCell ref="G43:I43"/>
    <mergeCell ref="A40:C40"/>
    <mergeCell ref="G40:I40"/>
    <mergeCell ref="A42:C42"/>
    <mergeCell ref="G42:I42"/>
    <mergeCell ref="A39:C39"/>
    <mergeCell ref="G23:I23"/>
    <mergeCell ref="G62:H62"/>
    <mergeCell ref="A16:C16"/>
    <mergeCell ref="D16:E16"/>
    <mergeCell ref="A22:E22"/>
    <mergeCell ref="A17:C17"/>
    <mergeCell ref="D17:E17"/>
    <mergeCell ref="G22:I22"/>
    <mergeCell ref="A18:C18"/>
    <mergeCell ref="A61:C61"/>
    <mergeCell ref="A62:C62"/>
    <mergeCell ref="A23:C23"/>
    <mergeCell ref="A25:C25"/>
    <mergeCell ref="A24:C24"/>
    <mergeCell ref="A27:C27"/>
    <mergeCell ref="G38:I38"/>
    <mergeCell ref="A8:C8"/>
    <mergeCell ref="A9:C9"/>
    <mergeCell ref="A15:C15"/>
    <mergeCell ref="D15:E15"/>
    <mergeCell ref="D9:E9"/>
    <mergeCell ref="A14:E14"/>
    <mergeCell ref="A3:E3"/>
    <mergeCell ref="A4:C4"/>
    <mergeCell ref="A6:C6"/>
    <mergeCell ref="A7:C7"/>
    <mergeCell ref="A5:C5"/>
    <mergeCell ref="A26:C26"/>
    <mergeCell ref="G26:I26"/>
    <mergeCell ref="G28:I28"/>
    <mergeCell ref="G29:I29"/>
    <mergeCell ref="G24:I24"/>
    <mergeCell ref="G27:I27"/>
    <mergeCell ref="G25:I25"/>
    <mergeCell ref="A28:C28"/>
    <mergeCell ref="A29:C29"/>
    <mergeCell ref="A66:E66"/>
    <mergeCell ref="F9:H9"/>
    <mergeCell ref="F58:H58"/>
    <mergeCell ref="G59:H59"/>
    <mergeCell ref="F60:H60"/>
    <mergeCell ref="A37:C37"/>
    <mergeCell ref="G37:I37"/>
    <mergeCell ref="A36:C36"/>
    <mergeCell ref="G39:I39"/>
    <mergeCell ref="A41:C41"/>
    <mergeCell ref="G41:I41"/>
    <mergeCell ref="A33:C33"/>
    <mergeCell ref="G33:I33"/>
    <mergeCell ref="A34:C34"/>
    <mergeCell ref="G34:I34"/>
    <mergeCell ref="G36:I36"/>
  </mergeCells>
  <dataValidations count="2">
    <dataValidation type="list" allowBlank="1" showInputMessage="1" showErrorMessage="1" sqref="D18:E20">
      <formula1>"TAK,NIE"</formula1>
    </dataValidation>
    <dataValidation type="list" allowBlank="1" showInputMessage="1" showErrorMessage="1" sqref="D10">
      <formula1>#REF!</formula1>
    </dataValidation>
  </dataValidations>
  <hyperlinks>
    <hyperlink ref="I63" r:id="rId1"/>
  </hyperlinks>
  <pageMargins left="0.70866141732283472" right="0.70866141732283472" top="0.74803149606299213" bottom="1.3385826771653544" header="0.31496062992125984" footer="0.31496062992125984"/>
  <pageSetup paperSize="9" scale="58" orientation="portrait" r:id="rId2"/>
  <headerFooter>
    <oddHeader xml:space="preserve">&amp;C&amp;"-,Pogrubiony"&amp;14Rechner  für rechteckige Schwimmbadbecken mit Bogen   &amp;"-,Standardowy"&amp;11
</oddHeader>
    <oddFooter>&amp;L&amp;K00-047Wersja Kalkulatora - V2.0P
Kalkulator z dnia 01.07.2020
Dzień &amp;D&amp;C&amp;G&amp;R&amp;K00-047Strona &amp;P z &amp;N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Ceny!$D$3:$H$3</xm:f>
          </x14:formula1>
          <xm:sqref>D7</xm:sqref>
        </x14:dataValidation>
        <x14:dataValidation type="list" allowBlank="1" showInputMessage="1" showErrorMessage="1">
          <x14:formula1>
            <xm:f>listy_PL!$A$9:$A$11</xm:f>
          </x14:formula1>
          <xm:sqref>D4</xm:sqref>
        </x14:dataValidation>
        <x14:dataValidation type="list" allowBlank="1" showInputMessage="1" showErrorMessage="1">
          <x14:formula1>
            <xm:f>listy_PL!$A$15:$A$16</xm:f>
          </x14:formula1>
          <xm:sqref>D16:E17</xm:sqref>
        </x14:dataValidation>
        <x14:dataValidation type="list" allowBlank="1" showInputMessage="1" showErrorMessage="1">
          <x14:formula1>
            <xm:f>listy_PL!$A$2:$A$4</xm:f>
          </x14:formula1>
          <xm:sqref>D15:E15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53"/>
  <sheetViews>
    <sheetView workbookViewId="0">
      <selection activeCell="D20" sqref="D20"/>
    </sheetView>
  </sheetViews>
  <sheetFormatPr defaultRowHeight="15" x14ac:dyDescent="0.25"/>
  <cols>
    <col min="1" max="1" width="11.5703125" style="12" customWidth="1"/>
    <col min="2" max="2" width="34.42578125" customWidth="1"/>
    <col min="3" max="3" width="14.7109375" customWidth="1"/>
    <col min="4" max="4" width="13.140625" customWidth="1"/>
    <col min="5" max="5" width="15.140625" customWidth="1"/>
    <col min="7" max="7" width="14.140625" customWidth="1"/>
    <col min="8" max="8" width="19.28515625" customWidth="1"/>
    <col min="9" max="9" width="18.5703125" customWidth="1"/>
    <col min="10" max="10" width="19.42578125" customWidth="1"/>
  </cols>
  <sheetData>
    <row r="1" spans="1:10" x14ac:dyDescent="0.25">
      <c r="A1" s="64"/>
      <c r="B1" s="65"/>
      <c r="C1" t="s">
        <v>180</v>
      </c>
      <c r="D1" t="s">
        <v>154</v>
      </c>
      <c r="E1" t="s">
        <v>155</v>
      </c>
      <c r="G1" t="s">
        <v>43</v>
      </c>
      <c r="H1" t="s">
        <v>35</v>
      </c>
      <c r="I1" t="s">
        <v>36</v>
      </c>
      <c r="J1" t="s">
        <v>38</v>
      </c>
    </row>
    <row r="2" spans="1:10" x14ac:dyDescent="0.25">
      <c r="A2" s="96" t="s">
        <v>39</v>
      </c>
      <c r="B2" s="9" t="s">
        <v>31</v>
      </c>
      <c r="C2" s="9"/>
      <c r="D2" s="9"/>
      <c r="E2" s="9"/>
      <c r="F2" s="9" t="s">
        <v>9</v>
      </c>
      <c r="G2" s="9"/>
    </row>
    <row r="3" spans="1:10" x14ac:dyDescent="0.25">
      <c r="A3" s="96"/>
      <c r="B3" s="9" t="s">
        <v>30</v>
      </c>
      <c r="C3" s="16">
        <f>IF(Kalkulator!D7=Ceny!D3,0,IF(Kalkulator!D7=Ceny!E3,0,IF(Kalkulator!D17=listy_PL!A15,Kalkulator!D6,0)))</f>
        <v>0</v>
      </c>
      <c r="D3" s="16">
        <f>IF(Kalkulator!D7=Ceny!D3,0,IF(Kalkulator!D7=Ceny!E3,0,IF(Kalkulator!D17=listy_PL!A15,Kalkulator!D6,0)))</f>
        <v>0</v>
      </c>
      <c r="E3" s="16">
        <f>IF(Kalkulator!D7=Ceny!D3,0,IF(Kalkulator!D7=Ceny!E3,0,IF(Kalkulator!D17=listy_PL!A15,Kalkulator!D6,0)))</f>
        <v>0</v>
      </c>
      <c r="F3" s="9" t="s">
        <v>0</v>
      </c>
      <c r="G3" s="9"/>
      <c r="H3" s="17">
        <f>IF(Kalkulator!$D7=Ceny!$F3,C3*Ceny!$F14,IF(Kalkulator!$D7=Ceny!$G3,C3*Ceny!$G14,IF(Kalkulator!$D7=Ceny!$H3,C3*Ceny!$H14,0)))</f>
        <v>0</v>
      </c>
      <c r="I3" s="17">
        <f>IF(Kalkulator!$D7=Ceny!$F3,D3*Ceny!$F14,IF(Kalkulator!$D7=Ceny!$G3,D3*Ceny!$G14,IF(Kalkulator!$D7=Ceny!$H3,D3*Ceny!$H14,0)))</f>
        <v>0</v>
      </c>
      <c r="J3" s="17">
        <f>IF(Kalkulator!$D7=Ceny!$F3,E3*Ceny!$F14,IF(Kalkulator!$D7=Ceny!$G3,E3*Ceny!$G14,IF(Kalkulator!$D7=Ceny!$H3,E3*Ceny!$H14,0)))</f>
        <v>0</v>
      </c>
    </row>
    <row r="4" spans="1:10" x14ac:dyDescent="0.25">
      <c r="A4" s="96"/>
      <c r="B4" s="9" t="s">
        <v>29</v>
      </c>
      <c r="C4" s="16">
        <f>IF(Kalkulator!D17=listy_PL!A15,Kalkulator!D5*2+Kalkulator!D6*2-C3,Kalkulator!D5*2+Kalkulator!D6*2)</f>
        <v>24</v>
      </c>
      <c r="D4" s="16">
        <f>IF(Kalkulator!D17=listy_PL!A15,Kalkulator!D5*2+Kalkulator!D6*2-D3-Kalkulator!D8*2,Kalkulator!D5*2+Kalkulator!D6*2-Kalkulator!D8*2)</f>
        <v>24</v>
      </c>
      <c r="E4" s="16">
        <f>IF(Kalkulator!D17=listy_PL!A15,Kalkulator!D5*4+Kalkulator!D886-E3-Kalkulator!D8*2,Kalkulator!D5*2+Kalkulator!D6*4-Kalkulator!D8*2)</f>
        <v>32</v>
      </c>
      <c r="F4" s="9" t="s">
        <v>0</v>
      </c>
      <c r="G4" s="9"/>
      <c r="H4" s="17">
        <f>IF(Kalkulator!$D7=Ceny!$D3,Obliczenia!C4*Ceny!$D5,IF(Kalkulator!$D7=Ceny!$E3,Obliczenia!C4*Ceny!$E5,IF(Kalkulator!$D7=Ceny!$F3,C4*Ceny!$F5,IF(Kalkulator!$D7=Ceny!$G3,C4*Ceny!$G5,IF(Kalkulator!$D7=Ceny!$H3,C4*Ceny!$H5,0)))))</f>
        <v>66240</v>
      </c>
      <c r="I4" s="17">
        <f>IF(Kalkulator!$D7=Ceny!$D3,Obliczenia!D4*Ceny!$D5,IF(Kalkulator!$D7=Ceny!$E3,Obliczenia!D4*Ceny!$E5,IF(Kalkulator!$D7=Ceny!$F3,D4*Ceny!$F5,IF(Kalkulator!$D7=Ceny!$G3,D4*Ceny!$G5,IF(Kalkulator!$D7=Ceny!$H3,D4*Ceny!$H5,0)))))</f>
        <v>66240</v>
      </c>
      <c r="J4" s="17">
        <f>IF(Kalkulator!$D7=Ceny!$D3,Obliczenia!E4*Ceny!$D5,IF(Kalkulator!$D7=Ceny!$E3,Obliczenia!E4*Ceny!$E5,IF(Kalkulator!$D7=Ceny!$F3,E4*Ceny!$F5,IF(Kalkulator!$D7=Ceny!$G3,E4*Ceny!$G5,IF(Kalkulator!$D7=Ceny!$H3,E4*Ceny!$H5,0)))))</f>
        <v>88320</v>
      </c>
    </row>
    <row r="5" spans="1:10" x14ac:dyDescent="0.25">
      <c r="A5" s="96"/>
      <c r="B5" s="9" t="s">
        <v>37</v>
      </c>
      <c r="C5" s="16">
        <v>0</v>
      </c>
      <c r="D5" s="16">
        <f>(Kalkulator!D8*2*3.14)/4</f>
        <v>0</v>
      </c>
      <c r="E5" s="16">
        <f>(Kalkulator!D8*2*3.14)/2</f>
        <v>0</v>
      </c>
      <c r="F5" s="9" t="s">
        <v>0</v>
      </c>
      <c r="G5" s="9"/>
      <c r="H5" s="17">
        <f>IF(Kalkulator!$D7=Ceny!$D3,Obliczenia!C5*Ceny!$D6,IF(Kalkulator!$D7=Ceny!$E3,Obliczenia!C5*Ceny!$E6,IF(Kalkulator!$D7=Ceny!$F3,C5*Ceny!$F6,IF(Kalkulator!$D7=Ceny!$G3,C5*Ceny!$G6,IF(Kalkulator!$D7=Ceny!$H3,C5*Ceny!$H6,0)))))</f>
        <v>0</v>
      </c>
      <c r="I5" s="17">
        <f>IF(Kalkulator!$D7=Ceny!$D3,Obliczenia!D5*Ceny!$D6,IF(Kalkulator!$D7=Ceny!$E3,Obliczenia!D5*Ceny!$E6,IF(Kalkulator!$D7=Ceny!$F3,D5*Ceny!$F6,IF(Kalkulator!$D7=Ceny!$G3,D5*Ceny!$G6,IF(Kalkulator!$D7=Ceny!$H3,D5*Ceny!$H6,0)))))</f>
        <v>0</v>
      </c>
      <c r="J5" s="17">
        <f>IF(Kalkulator!$D7=Ceny!$D3,Obliczenia!E5*Ceny!$D6,IF(Kalkulator!$D7=Ceny!$E3,Obliczenia!E5*Ceny!$E6,IF(Kalkulator!$D7=Ceny!$F3,E5*Ceny!$F6,IF(Kalkulator!$D7=Ceny!$G3,E5*Ceny!$G6,IF(Kalkulator!$D7=Ceny!$H3,E5*Ceny!$H6,0)))))</f>
        <v>0</v>
      </c>
    </row>
    <row r="6" spans="1:10" x14ac:dyDescent="0.25">
      <c r="A6" s="96"/>
      <c r="B6" s="9" t="s">
        <v>32</v>
      </c>
      <c r="C6" s="16">
        <f>Kalkulator!D5*Kalkulator!D6</f>
        <v>32</v>
      </c>
      <c r="D6" s="16">
        <f>(Kalkulator!D5*Kalkulator!D6)-((Kalkulator!D8*Kalkulator!D8)-(Kalkulator!D8*Kalkulator!D8*3.14/4))</f>
        <v>32</v>
      </c>
      <c r="E6" s="16">
        <f>(Kalkulator!D5*Kalkulator!D6)-(((Kalkulator!D8*Kalkulator!D8)-(Kalkulator!D8*Kalkulator!D8*3.14/4))*2)</f>
        <v>32</v>
      </c>
      <c r="F6" s="9" t="s">
        <v>1</v>
      </c>
      <c r="G6" s="9"/>
      <c r="H6" s="17">
        <f>C6*Ceny!$C7</f>
        <v>17280</v>
      </c>
      <c r="I6" s="17">
        <f>D6*Ceny!$C7</f>
        <v>17280</v>
      </c>
      <c r="J6" s="17">
        <f>E6*Ceny!$C7</f>
        <v>17280</v>
      </c>
    </row>
    <row r="7" spans="1:10" x14ac:dyDescent="0.25">
      <c r="A7" s="20"/>
      <c r="B7" s="9" t="s">
        <v>76</v>
      </c>
      <c r="C7" s="16" t="str">
        <f>IF(Kalkulator!D8=0,listy_PL!A19,listy_PL!A20)</f>
        <v>richtige Geometrie</v>
      </c>
      <c r="D7" s="16" t="str">
        <f>IF(Kalkulator!D4=listy_PL!A10,IF(Kalkulator!D6-Kalkulator!D8&gt;=0,listy_PL!A19,listy_PL!A20),listy_PL!A20)</f>
        <v>falsch Geometrie</v>
      </c>
      <c r="E7" s="22" t="str">
        <f>IF(Kalkulator!D4=listy_PL!A11,IF(Kalkulator!D6/2-Kalkulator!D8&gt;=0,listy_PL!A19,listy_PL!A20),listy_PL!A20)</f>
        <v>falsch Geometrie</v>
      </c>
      <c r="F7" s="9"/>
      <c r="G7" s="9"/>
      <c r="H7" s="17"/>
      <c r="I7" s="17"/>
      <c r="J7" s="17"/>
    </row>
    <row r="8" spans="1:10" x14ac:dyDescent="0.25">
      <c r="A8" s="13" t="s">
        <v>44</v>
      </c>
      <c r="B8" s="9"/>
      <c r="C8" s="24">
        <f>IF(Kalkulator!D4=listy_PL!A9,H8+$G15+$G53,listy_PL!A20)</f>
        <v>90000</v>
      </c>
      <c r="D8" s="24">
        <f t="shared" ref="D8:E8" si="0">I8+$G15+$G53</f>
        <v>90000</v>
      </c>
      <c r="E8" s="24">
        <f t="shared" si="0"/>
        <v>112080</v>
      </c>
      <c r="F8" s="9"/>
      <c r="G8" s="9"/>
      <c r="H8" s="14">
        <f>SUM(H2:H7)</f>
        <v>83520</v>
      </c>
      <c r="I8" s="14">
        <f t="shared" ref="I8:J8" si="1">SUM(I2:I7)</f>
        <v>83520</v>
      </c>
      <c r="J8" s="14">
        <f t="shared" si="1"/>
        <v>105600</v>
      </c>
    </row>
    <row r="9" spans="1:10" x14ac:dyDescent="0.25">
      <c r="B9" s="9"/>
      <c r="C9" s="9"/>
      <c r="D9" s="9"/>
      <c r="E9" s="9"/>
      <c r="F9" s="9"/>
      <c r="G9" s="9"/>
      <c r="H9" s="1"/>
    </row>
    <row r="10" spans="1:10" ht="15" customHeight="1" x14ac:dyDescent="0.25">
      <c r="A10" s="96" t="s">
        <v>61</v>
      </c>
      <c r="B10" s="9" t="s">
        <v>33</v>
      </c>
      <c r="C10" s="16">
        <f>IF(Kalkulator!D15=listy_PL!A3,Kalkulator!F15,0)</f>
        <v>0</v>
      </c>
      <c r="D10" s="9"/>
      <c r="E10" s="9"/>
      <c r="F10" s="9" t="s">
        <v>0</v>
      </c>
      <c r="G10" s="17">
        <f>C10*Ceny!C13</f>
        <v>0</v>
      </c>
    </row>
    <row r="11" spans="1:10" x14ac:dyDescent="0.25">
      <c r="A11" s="96"/>
      <c r="B11" s="9" t="s">
        <v>12</v>
      </c>
      <c r="C11" s="16">
        <f>IF(Kalkulator!D15=listy_PL!A2,Kalkulator!F15,0)</f>
        <v>0</v>
      </c>
      <c r="D11" s="9"/>
      <c r="E11" s="9"/>
      <c r="F11" s="9" t="s">
        <v>2</v>
      </c>
      <c r="G11" s="17">
        <f>C11*Ceny!C27</f>
        <v>0</v>
      </c>
    </row>
    <row r="12" spans="1:10" x14ac:dyDescent="0.25">
      <c r="A12" s="96"/>
      <c r="B12" s="9" t="s">
        <v>60</v>
      </c>
      <c r="C12" s="16">
        <f>IF(C6&lt;150,2,4)</f>
        <v>2</v>
      </c>
      <c r="D12" s="9"/>
      <c r="E12" s="9"/>
      <c r="F12" s="9" t="s">
        <v>2</v>
      </c>
      <c r="G12" s="17">
        <f>C12*Ceny!C24</f>
        <v>2880</v>
      </c>
    </row>
    <row r="13" spans="1:10" x14ac:dyDescent="0.25">
      <c r="A13" s="96"/>
      <c r="B13" s="9" t="s">
        <v>66</v>
      </c>
      <c r="C13" s="16">
        <f>IF(Kalkulator!D16=listy_PL!A15,1,0)</f>
        <v>1</v>
      </c>
      <c r="D13" s="9"/>
      <c r="E13" s="9"/>
      <c r="F13" s="9" t="s">
        <v>2</v>
      </c>
      <c r="G13" s="17">
        <f>C13*Ceny!C23</f>
        <v>1200</v>
      </c>
    </row>
    <row r="14" spans="1:10" x14ac:dyDescent="0.25">
      <c r="A14" s="96"/>
      <c r="B14" s="9" t="s">
        <v>62</v>
      </c>
      <c r="C14" s="16">
        <v>1</v>
      </c>
      <c r="D14" s="9"/>
      <c r="E14" s="9"/>
      <c r="F14" s="9" t="s">
        <v>2</v>
      </c>
      <c r="G14" s="17">
        <f>Ceny!C9</f>
        <v>2400</v>
      </c>
    </row>
    <row r="15" spans="1:10" x14ac:dyDescent="0.25">
      <c r="A15" s="13" t="s">
        <v>44</v>
      </c>
      <c r="B15" s="9"/>
      <c r="C15" s="9"/>
      <c r="D15" s="9"/>
      <c r="E15" s="9"/>
      <c r="F15" s="9"/>
      <c r="G15" s="15">
        <f>SUM(G10:G14)</f>
        <v>6480</v>
      </c>
      <c r="H15" s="1"/>
    </row>
    <row r="16" spans="1:10" x14ac:dyDescent="0.25">
      <c r="B16" s="9"/>
      <c r="C16" s="9"/>
      <c r="D16" s="9"/>
      <c r="E16" s="9"/>
      <c r="F16" s="9"/>
      <c r="G16" s="9"/>
      <c r="H16" s="1"/>
    </row>
    <row r="17" spans="1:8" x14ac:dyDescent="0.25">
      <c r="A17" s="97" t="s">
        <v>40</v>
      </c>
      <c r="B17" s="9" t="s">
        <v>7</v>
      </c>
      <c r="C17" s="16">
        <f>Kalkulator!D23</f>
        <v>0</v>
      </c>
      <c r="D17" s="9"/>
      <c r="E17" s="9"/>
      <c r="F17" s="9" t="s">
        <v>2</v>
      </c>
      <c r="G17" s="18">
        <f>C17*Ceny!C8</f>
        <v>0</v>
      </c>
      <c r="H17" s="1"/>
    </row>
    <row r="18" spans="1:8" x14ac:dyDescent="0.25">
      <c r="A18" s="97"/>
      <c r="B18" s="9" t="s">
        <v>45</v>
      </c>
      <c r="C18" s="16">
        <f>Kalkulator!D24</f>
        <v>0</v>
      </c>
      <c r="D18" s="9"/>
      <c r="E18" s="9"/>
      <c r="F18" s="9" t="s">
        <v>3</v>
      </c>
      <c r="G18" s="18">
        <f>C18*Ceny!C34</f>
        <v>0</v>
      </c>
      <c r="H18" s="1"/>
    </row>
    <row r="19" spans="1:8" x14ac:dyDescent="0.25">
      <c r="A19" s="97"/>
      <c r="B19" s="9" t="s">
        <v>8</v>
      </c>
      <c r="C19" s="16">
        <f>Kalkulator!D25</f>
        <v>0</v>
      </c>
      <c r="D19" s="9"/>
      <c r="E19" s="9"/>
      <c r="F19" s="9" t="s">
        <v>0</v>
      </c>
      <c r="G19" s="18">
        <f>IF(Kalkulator!$D7=Ceny!$D3,Obliczenia!C19*Ceny!$D10,IF(Kalkulator!$D7=Ceny!$E3,Obliczenia!C19*Ceny!$E10,IF(Kalkulator!$D7=Ceny!$F3,C19*Ceny!$F10,IF(Kalkulator!$D7=Ceny!$G3,C19*Ceny!$G10,IF(Kalkulator!$D7=Ceny!$H3,C19*Ceny!$H10,0)))))</f>
        <v>0</v>
      </c>
      <c r="H19" s="1"/>
    </row>
    <row r="20" spans="1:8" x14ac:dyDescent="0.25">
      <c r="A20" s="97"/>
      <c r="B20" s="9" t="s">
        <v>14</v>
      </c>
      <c r="C20" s="16">
        <f>Kalkulator!D26</f>
        <v>0</v>
      </c>
      <c r="D20" s="9"/>
      <c r="E20" s="9"/>
      <c r="F20" s="37" t="s">
        <v>0</v>
      </c>
      <c r="G20" s="19">
        <f>IF(Kalkulator!$D7=Ceny!$D3,Obliczenia!C20*Ceny!$D11,IF(Kalkulator!$D7=Ceny!$E3,Obliczenia!C20*Ceny!$E11,IF(Kalkulator!$D7=Ceny!$F3,C20*Ceny!$F11,IF(Kalkulator!$D7=Ceny!$G3,C20*Ceny!$G11,IF(Kalkulator!$D7=Ceny!$H3,C20*Ceny!$H11,0)))))</f>
        <v>0</v>
      </c>
      <c r="H20" s="1"/>
    </row>
    <row r="21" spans="1:8" x14ac:dyDescent="0.25">
      <c r="A21" s="97"/>
      <c r="B21" s="9" t="s">
        <v>22</v>
      </c>
      <c r="C21" s="16">
        <f>Kalkulator!D27</f>
        <v>0</v>
      </c>
      <c r="D21" s="9"/>
      <c r="E21" s="9"/>
      <c r="F21" s="37" t="s">
        <v>2</v>
      </c>
      <c r="G21" s="19">
        <f>IF(Kalkulator!$D7=Ceny!$D3,Obliczenia!C21*Ceny!$D12,IF(Kalkulator!$D7=Ceny!$E3,Obliczenia!C21*Ceny!$E12,IF(Kalkulator!$D7=Ceny!$F3,C21*Ceny!$F12,IF(Kalkulator!$D7=Ceny!$G3,C21*Ceny!$G12,IF(Kalkulator!$D7=Ceny!$H3,C21*Ceny!$H12,0)))))</f>
        <v>0</v>
      </c>
      <c r="H21" s="1"/>
    </row>
    <row r="22" spans="1:8" x14ac:dyDescent="0.25">
      <c r="A22" s="97"/>
      <c r="B22" s="9" t="s">
        <v>90</v>
      </c>
      <c r="C22" s="16">
        <f>Kalkulator!D28</f>
        <v>0</v>
      </c>
      <c r="D22" s="9"/>
      <c r="E22" s="9"/>
      <c r="F22" s="37" t="s">
        <v>0</v>
      </c>
      <c r="G22" s="19">
        <f>Ceny!D11*C22</f>
        <v>0</v>
      </c>
      <c r="H22" s="1"/>
    </row>
    <row r="23" spans="1:8" x14ac:dyDescent="0.25">
      <c r="A23" s="97"/>
      <c r="B23" s="9" t="s">
        <v>11</v>
      </c>
      <c r="C23" s="16">
        <f>Kalkulator!D29</f>
        <v>0</v>
      </c>
      <c r="D23" s="9"/>
      <c r="E23" s="9"/>
      <c r="F23" t="s">
        <v>2</v>
      </c>
      <c r="G23" s="17">
        <f>C23*Ceny!C28</f>
        <v>0</v>
      </c>
      <c r="H23" s="1"/>
    </row>
    <row r="24" spans="1:8" x14ac:dyDescent="0.25">
      <c r="A24" s="97"/>
      <c r="B24" s="9" t="s">
        <v>13</v>
      </c>
      <c r="C24" s="16">
        <f>Kalkulator!D30</f>
        <v>0</v>
      </c>
      <c r="D24" s="9"/>
      <c r="E24" s="9"/>
      <c r="F24" t="s">
        <v>2</v>
      </c>
      <c r="G24" s="17">
        <f>C24*Ceny!C35</f>
        <v>0</v>
      </c>
      <c r="H24" s="1"/>
    </row>
    <row r="25" spans="1:8" x14ac:dyDescent="0.25">
      <c r="A25" s="97"/>
      <c r="B25" s="9" t="s">
        <v>48</v>
      </c>
      <c r="C25" s="16">
        <f>Kalkulator!D31</f>
        <v>0</v>
      </c>
      <c r="D25" s="9"/>
      <c r="E25" s="9"/>
      <c r="F25" t="s">
        <v>0</v>
      </c>
      <c r="G25" s="17">
        <f>C25*Ceny!C15</f>
        <v>0</v>
      </c>
      <c r="H25" s="1"/>
    </row>
    <row r="26" spans="1:8" x14ac:dyDescent="0.25">
      <c r="A26" s="97"/>
      <c r="B26" s="9" t="s">
        <v>46</v>
      </c>
      <c r="C26" s="16">
        <f>Kalkulator!D32</f>
        <v>0</v>
      </c>
      <c r="D26" s="9"/>
      <c r="E26" s="9"/>
      <c r="F26" t="s">
        <v>0</v>
      </c>
      <c r="G26" s="17">
        <f>C26*Ceny!C16</f>
        <v>0</v>
      </c>
      <c r="H26" s="1"/>
    </row>
    <row r="27" spans="1:8" x14ac:dyDescent="0.25">
      <c r="A27" s="97"/>
      <c r="B27" s="9" t="s">
        <v>47</v>
      </c>
      <c r="C27" s="16">
        <f>Kalkulator!D33</f>
        <v>0</v>
      </c>
      <c r="D27" s="9"/>
      <c r="E27" s="9"/>
      <c r="F27" t="s">
        <v>0</v>
      </c>
      <c r="G27" s="17">
        <f>C27*Ceny!C17</f>
        <v>0</v>
      </c>
      <c r="H27" s="1"/>
    </row>
    <row r="28" spans="1:8" x14ac:dyDescent="0.25">
      <c r="A28" s="97"/>
      <c r="B28" s="9" t="s">
        <v>50</v>
      </c>
      <c r="C28" s="16">
        <f>Kalkulator!D34</f>
        <v>0</v>
      </c>
      <c r="D28" s="9"/>
      <c r="E28" s="9"/>
      <c r="F28" t="s">
        <v>0</v>
      </c>
      <c r="G28" s="17">
        <f>C28*Ceny!C18</f>
        <v>0</v>
      </c>
      <c r="H28" s="1"/>
    </row>
    <row r="29" spans="1:8" x14ac:dyDescent="0.25">
      <c r="A29" s="97"/>
      <c r="B29" s="9" t="s">
        <v>51</v>
      </c>
      <c r="C29" s="16">
        <f>Kalkulator!D35</f>
        <v>0</v>
      </c>
      <c r="D29" s="9"/>
      <c r="E29" s="9"/>
      <c r="F29" t="s">
        <v>0</v>
      </c>
      <c r="G29" s="17">
        <f>C29*Ceny!C19</f>
        <v>0</v>
      </c>
      <c r="H29" s="1"/>
    </row>
    <row r="30" spans="1:8" x14ac:dyDescent="0.25">
      <c r="A30" s="97"/>
      <c r="B30" s="9" t="s">
        <v>52</v>
      </c>
      <c r="C30" s="16">
        <f>Kalkulator!D36</f>
        <v>0</v>
      </c>
      <c r="D30" s="9"/>
      <c r="E30" s="9"/>
      <c r="F30" t="s">
        <v>0</v>
      </c>
      <c r="G30" s="17">
        <f>C30*Ceny!C20</f>
        <v>0</v>
      </c>
      <c r="H30" s="1"/>
    </row>
    <row r="31" spans="1:8" x14ac:dyDescent="0.25">
      <c r="A31" s="97"/>
      <c r="B31" s="9" t="s">
        <v>49</v>
      </c>
      <c r="C31" s="16">
        <f>Kalkulator!D37</f>
        <v>0</v>
      </c>
      <c r="D31" s="9"/>
      <c r="E31" s="9"/>
      <c r="F31" t="s">
        <v>0</v>
      </c>
      <c r="G31" s="17">
        <f>C31*Ceny!C21</f>
        <v>0</v>
      </c>
      <c r="H31" s="1"/>
    </row>
    <row r="32" spans="1:8" x14ac:dyDescent="0.25">
      <c r="A32" s="97"/>
      <c r="B32" s="9" t="s">
        <v>59</v>
      </c>
      <c r="C32" s="16">
        <f>Kalkulator!D38</f>
        <v>0</v>
      </c>
      <c r="D32" s="9"/>
      <c r="E32" s="9"/>
      <c r="F32" t="s">
        <v>0</v>
      </c>
      <c r="G32" s="17">
        <f>C32*Ceny!C22</f>
        <v>0</v>
      </c>
    </row>
    <row r="33" spans="1:7" x14ac:dyDescent="0.25">
      <c r="A33" s="13"/>
      <c r="B33" s="9" t="s">
        <v>82</v>
      </c>
      <c r="C33" s="16">
        <f>Kalkulator!D39</f>
        <v>0</v>
      </c>
      <c r="D33" s="9"/>
      <c r="E33" s="9"/>
      <c r="F33" t="s">
        <v>0</v>
      </c>
      <c r="G33" s="17">
        <f>C33*Ceny!C41</f>
        <v>0</v>
      </c>
    </row>
    <row r="34" spans="1:7" x14ac:dyDescent="0.25">
      <c r="B34" s="9" t="s">
        <v>84</v>
      </c>
      <c r="C34" s="16">
        <f>Kalkulator!D40</f>
        <v>0</v>
      </c>
      <c r="D34" s="9"/>
      <c r="E34" s="9"/>
      <c r="F34" t="s">
        <v>0</v>
      </c>
      <c r="G34" s="17">
        <f>C34*Ceny!C42</f>
        <v>0</v>
      </c>
    </row>
    <row r="35" spans="1:7" x14ac:dyDescent="0.25">
      <c r="B35" t="s">
        <v>24</v>
      </c>
      <c r="C35" s="16">
        <f>Kalkulator!D41</f>
        <v>0</v>
      </c>
      <c r="D35" s="9"/>
      <c r="E35" s="9"/>
      <c r="F35" t="s">
        <v>2</v>
      </c>
      <c r="G35" s="17">
        <f>C35*Ceny!C26</f>
        <v>0</v>
      </c>
    </row>
    <row r="36" spans="1:7" x14ac:dyDescent="0.25">
      <c r="B36" t="s">
        <v>25</v>
      </c>
      <c r="C36" s="16">
        <f>Kalkulator!D42</f>
        <v>0</v>
      </c>
      <c r="F36" t="s">
        <v>0</v>
      </c>
      <c r="G36" s="17">
        <f>IF(Kalkulator!$D7=Ceny!$D3,Obliczenia!C36*Ceny!$D31,IF(Kalkulator!$D7=Ceny!$E3,Obliczenia!C36*Ceny!$E31,IF(Kalkulator!$D7=Ceny!$F3,C36*Ceny!$F31,IF(Kalkulator!$D7=Ceny!$G3,C36*Ceny!$G31,IF(Kalkulator!$D7=Ceny!$H3,C36*Ceny!$H31,0)))))</f>
        <v>0</v>
      </c>
    </row>
    <row r="37" spans="1:7" x14ac:dyDescent="0.25">
      <c r="B37" t="s">
        <v>63</v>
      </c>
      <c r="C37" s="16">
        <f>Kalkulator!D43</f>
        <v>0</v>
      </c>
      <c r="F37" t="s">
        <v>0</v>
      </c>
      <c r="G37" s="17">
        <f>IF(Kalkulator!$D7=Ceny!$D3,Obliczenia!C37*Ceny!$D32,IF(Kalkulator!$D7=Ceny!$E3,Obliczenia!C37*Ceny!$E32,IF(Kalkulator!$D7=Ceny!$F3,C37*Ceny!$F32,IF(Kalkulator!$D7=Ceny!$G3,C37*Ceny!$G32,IF(Kalkulator!$D7=Ceny!$H3,C37*Ceny!$H32,0)))))</f>
        <v>0</v>
      </c>
    </row>
    <row r="38" spans="1:7" x14ac:dyDescent="0.25">
      <c r="B38" t="s">
        <v>75</v>
      </c>
      <c r="C38" s="16">
        <f>Kalkulator!D44</f>
        <v>0</v>
      </c>
      <c r="F38" t="s">
        <v>0</v>
      </c>
      <c r="G38" s="17">
        <f>C38*Ceny!C33</f>
        <v>0</v>
      </c>
    </row>
    <row r="39" spans="1:7" x14ac:dyDescent="0.25">
      <c r="B39" t="s">
        <v>41</v>
      </c>
      <c r="C39" s="16">
        <f>Kalkulator!D45</f>
        <v>0</v>
      </c>
      <c r="F39" t="s">
        <v>2</v>
      </c>
      <c r="G39" s="17">
        <f>C39*Ceny!C30</f>
        <v>0</v>
      </c>
    </row>
    <row r="40" spans="1:7" x14ac:dyDescent="0.25">
      <c r="B40" t="s">
        <v>26</v>
      </c>
      <c r="C40" s="16">
        <f>Kalkulator!D46</f>
        <v>0</v>
      </c>
      <c r="F40" t="s">
        <v>2</v>
      </c>
      <c r="G40" s="17">
        <f>C40*Ceny!C37</f>
        <v>0</v>
      </c>
    </row>
    <row r="41" spans="1:7" x14ac:dyDescent="0.25">
      <c r="B41" t="s">
        <v>6</v>
      </c>
      <c r="C41" s="16">
        <f>Kalkulator!D47</f>
        <v>0</v>
      </c>
      <c r="F41" t="s">
        <v>2</v>
      </c>
      <c r="G41" s="17">
        <f>C41*Ceny!C39</f>
        <v>0</v>
      </c>
    </row>
    <row r="42" spans="1:7" x14ac:dyDescent="0.25">
      <c r="B42" t="s">
        <v>69</v>
      </c>
      <c r="C42" s="16">
        <f>Kalkulator!D48</f>
        <v>0</v>
      </c>
      <c r="F42" t="s">
        <v>2</v>
      </c>
      <c r="G42" s="17">
        <f>C42*Ceny!C40</f>
        <v>0</v>
      </c>
    </row>
    <row r="43" spans="1:7" x14ac:dyDescent="0.25">
      <c r="B43" t="s">
        <v>70</v>
      </c>
      <c r="C43" s="16">
        <f>Kalkulator!D49</f>
        <v>0</v>
      </c>
      <c r="F43" t="s">
        <v>2</v>
      </c>
      <c r="G43" s="17">
        <f>C43*Ceny!C25</f>
        <v>0</v>
      </c>
    </row>
    <row r="44" spans="1:7" x14ac:dyDescent="0.25">
      <c r="B44" t="s">
        <v>4</v>
      </c>
      <c r="C44" s="16">
        <f>Kalkulator!D50</f>
        <v>0</v>
      </c>
      <c r="F44" t="s">
        <v>2</v>
      </c>
      <c r="G44" s="17">
        <f>C44*Ceny!C36</f>
        <v>0</v>
      </c>
    </row>
    <row r="45" spans="1:7" x14ac:dyDescent="0.25">
      <c r="B45" t="s">
        <v>80</v>
      </c>
      <c r="C45" s="16">
        <f>Kalkulator!D51</f>
        <v>0</v>
      </c>
      <c r="F45" t="s">
        <v>0</v>
      </c>
      <c r="G45" s="17">
        <f>C45*Ceny!C13</f>
        <v>0</v>
      </c>
    </row>
    <row r="46" spans="1:7" x14ac:dyDescent="0.25">
      <c r="B46" t="s">
        <v>87</v>
      </c>
      <c r="C46" s="16">
        <f>Kalkulator!D52</f>
        <v>0</v>
      </c>
      <c r="F46" t="s">
        <v>2</v>
      </c>
      <c r="G46" s="17">
        <f>C46*Ceny!C43</f>
        <v>0</v>
      </c>
    </row>
    <row r="47" spans="1:7" x14ac:dyDescent="0.25">
      <c r="B47" t="s">
        <v>67</v>
      </c>
      <c r="C47" s="16">
        <f>Kalkulator!D53</f>
        <v>0</v>
      </c>
      <c r="F47" t="s">
        <v>2</v>
      </c>
      <c r="G47" s="17">
        <f>C47*Ceny!C13</f>
        <v>0</v>
      </c>
    </row>
    <row r="48" spans="1:7" x14ac:dyDescent="0.25">
      <c r="C48" s="16"/>
      <c r="G48" s="17"/>
    </row>
    <row r="49" spans="1:7" x14ac:dyDescent="0.25">
      <c r="C49" s="16"/>
      <c r="G49" s="17"/>
    </row>
    <row r="50" spans="1:7" x14ac:dyDescent="0.25">
      <c r="C50" s="16"/>
      <c r="G50" s="17"/>
    </row>
    <row r="51" spans="1:7" x14ac:dyDescent="0.25">
      <c r="C51" s="16"/>
      <c r="G51" s="17"/>
    </row>
    <row r="52" spans="1:7" x14ac:dyDescent="0.25">
      <c r="C52" s="16"/>
      <c r="G52" s="17"/>
    </row>
    <row r="53" spans="1:7" x14ac:dyDescent="0.25">
      <c r="A53" s="13" t="s">
        <v>44</v>
      </c>
      <c r="G53" s="21">
        <f>SUM(G17:G52)</f>
        <v>0</v>
      </c>
    </row>
  </sheetData>
  <sheetProtection algorithmName="SHA-512" hashValue="K12mP3S0W+cELkzSuOq3WO3hEu9ZJuTxeNiQF38AMKXLp2iEs6J5S1eThGGCuB/5Gs/LHSv6BwMUcQJaX9NLiQ==" saltValue="qcOCISx1tt4JaKXOfzxlAg==" spinCount="100000" sheet="1" selectLockedCells="1"/>
  <mergeCells count="3">
    <mergeCell ref="A2:A6"/>
    <mergeCell ref="A17:A32"/>
    <mergeCell ref="A10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20"/>
  <sheetViews>
    <sheetView workbookViewId="0">
      <selection activeCell="A19" sqref="A19:A20"/>
    </sheetView>
  </sheetViews>
  <sheetFormatPr defaultRowHeight="15" x14ac:dyDescent="0.25"/>
  <cols>
    <col min="1" max="1" width="21.7109375" customWidth="1"/>
  </cols>
  <sheetData>
    <row r="1" spans="1:1" x14ac:dyDescent="0.25">
      <c r="A1" t="s">
        <v>10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8" spans="1:1" x14ac:dyDescent="0.25">
      <c r="A8" t="s">
        <v>34</v>
      </c>
    </row>
    <row r="9" spans="1:1" x14ac:dyDescent="0.25">
      <c r="A9" t="s">
        <v>180</v>
      </c>
    </row>
    <row r="10" spans="1:1" x14ac:dyDescent="0.25">
      <c r="A10" t="s">
        <v>154</v>
      </c>
    </row>
    <row r="11" spans="1:1" x14ac:dyDescent="0.25">
      <c r="A11" t="s">
        <v>155</v>
      </c>
    </row>
    <row r="14" spans="1:1" x14ac:dyDescent="0.25">
      <c r="A14" t="s">
        <v>5</v>
      </c>
    </row>
    <row r="15" spans="1:1" x14ac:dyDescent="0.25">
      <c r="A15" t="s">
        <v>178</v>
      </c>
    </row>
    <row r="16" spans="1:1" x14ac:dyDescent="0.25">
      <c r="A16" t="s">
        <v>179</v>
      </c>
    </row>
    <row r="19" spans="1:1" x14ac:dyDescent="0.25">
      <c r="A19" t="s">
        <v>156</v>
      </c>
    </row>
    <row r="20" spans="1:1" x14ac:dyDescent="0.25">
      <c r="A20" t="s">
        <v>181</v>
      </c>
    </row>
  </sheetData>
  <sheetProtection algorithmName="SHA-512" hashValue="c2DRn7SYMMYkUnbcGere4OxWQg0fIV1SqKM1bFqNOEFqw9qJZODzTfZbbMisDfYu1fTpVJ6FehqVF72STwC/jA==" saltValue="UndLmvR+g3synYB+Dl6/iA==" spinCount="100000" sheet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49"/>
  <sheetViews>
    <sheetView workbookViewId="0"/>
  </sheetViews>
  <sheetFormatPr defaultRowHeight="15" x14ac:dyDescent="0.25"/>
  <cols>
    <col min="1" max="1" width="9.140625" customWidth="1"/>
    <col min="2" max="2" width="9.140625" style="38" customWidth="1"/>
    <col min="3" max="3" width="10.140625" style="38" customWidth="1"/>
    <col min="4" max="8" width="9.140625" style="38" customWidth="1"/>
  </cols>
  <sheetData>
    <row r="1" spans="1:8" x14ac:dyDescent="0.25">
      <c r="A1" s="48"/>
      <c r="B1" s="46"/>
      <c r="C1" s="47"/>
      <c r="D1" s="46"/>
      <c r="E1" s="46"/>
      <c r="F1" s="46"/>
      <c r="G1" s="46"/>
      <c r="H1" s="46"/>
    </row>
    <row r="2" spans="1:8" x14ac:dyDescent="0.25">
      <c r="A2" s="49"/>
      <c r="B2" s="42"/>
      <c r="C2" s="42"/>
      <c r="D2" s="42"/>
      <c r="E2" s="42"/>
      <c r="F2" s="42"/>
      <c r="G2" s="42"/>
      <c r="H2" s="42"/>
    </row>
    <row r="3" spans="1:8" x14ac:dyDescent="0.25">
      <c r="A3" s="49"/>
      <c r="B3" s="42"/>
      <c r="C3" s="42"/>
      <c r="D3" s="42"/>
      <c r="E3" s="42"/>
      <c r="F3" s="42"/>
      <c r="G3" s="3"/>
      <c r="H3" s="3"/>
    </row>
    <row r="4" spans="1:8" x14ac:dyDescent="0.25">
      <c r="A4" s="49"/>
      <c r="B4" s="42"/>
      <c r="C4" s="42"/>
      <c r="D4" s="42"/>
      <c r="E4" s="42"/>
      <c r="F4" s="42"/>
      <c r="G4" s="3"/>
      <c r="H4" s="3"/>
    </row>
    <row r="5" spans="1:8" x14ac:dyDescent="0.25">
      <c r="A5" s="49"/>
      <c r="B5" s="42"/>
      <c r="C5" s="5"/>
      <c r="D5" s="44"/>
      <c r="E5" s="45"/>
      <c r="F5" s="45"/>
      <c r="G5" s="45"/>
      <c r="H5" s="45"/>
    </row>
    <row r="6" spans="1:8" x14ac:dyDescent="0.25">
      <c r="A6" s="49"/>
      <c r="B6" s="42"/>
      <c r="C6" s="5"/>
      <c r="D6" s="44"/>
      <c r="E6" s="45"/>
      <c r="F6" s="45"/>
      <c r="G6" s="45"/>
      <c r="H6" s="45"/>
    </row>
    <row r="7" spans="1:8" x14ac:dyDescent="0.25">
      <c r="A7" s="49"/>
      <c r="B7" s="42"/>
      <c r="C7" s="45"/>
      <c r="D7" s="6"/>
      <c r="E7" s="6"/>
      <c r="F7" s="6"/>
      <c r="G7" s="6"/>
      <c r="H7" s="6"/>
    </row>
    <row r="8" spans="1:8" x14ac:dyDescent="0.25">
      <c r="A8" s="49"/>
      <c r="B8" s="42"/>
      <c r="C8" s="45"/>
      <c r="D8" s="6"/>
      <c r="E8" s="6"/>
      <c r="F8" s="6"/>
      <c r="G8" s="6"/>
      <c r="H8" s="6"/>
    </row>
    <row r="9" spans="1:8" x14ac:dyDescent="0.25">
      <c r="A9" s="49"/>
      <c r="B9" s="42"/>
      <c r="C9" s="45"/>
      <c r="D9" s="6"/>
      <c r="E9" s="6"/>
      <c r="F9" s="6"/>
      <c r="G9" s="6"/>
      <c r="H9" s="6"/>
    </row>
    <row r="10" spans="1:8" x14ac:dyDescent="0.25">
      <c r="A10" s="49"/>
      <c r="B10" s="42"/>
      <c r="C10" s="6"/>
      <c r="D10" s="45"/>
      <c r="E10" s="45"/>
      <c r="F10" s="45"/>
      <c r="G10" s="45"/>
      <c r="H10" s="45"/>
    </row>
    <row r="11" spans="1:8" x14ac:dyDescent="0.25">
      <c r="A11" s="49"/>
      <c r="B11" s="42"/>
      <c r="C11" s="6"/>
      <c r="D11" s="45"/>
      <c r="E11" s="45"/>
      <c r="F11" s="45"/>
      <c r="G11" s="45"/>
      <c r="H11" s="45"/>
    </row>
    <row r="12" spans="1:8" x14ac:dyDescent="0.25">
      <c r="A12" s="49"/>
      <c r="B12" s="42"/>
      <c r="C12" s="6"/>
      <c r="D12" s="45"/>
      <c r="E12" s="45"/>
      <c r="F12" s="45"/>
      <c r="G12" s="45"/>
      <c r="H12" s="45"/>
    </row>
    <row r="13" spans="1:8" x14ac:dyDescent="0.25">
      <c r="A13" s="49"/>
      <c r="B13" s="42"/>
      <c r="C13" s="45"/>
      <c r="D13" s="6"/>
      <c r="E13" s="6"/>
      <c r="F13" s="6"/>
      <c r="G13" s="6"/>
      <c r="H13" s="6"/>
    </row>
    <row r="14" spans="1:8" x14ac:dyDescent="0.25">
      <c r="A14" s="49"/>
      <c r="B14" s="42"/>
      <c r="C14" s="5"/>
      <c r="D14" s="5"/>
      <c r="E14" s="6"/>
      <c r="F14" s="45"/>
      <c r="G14" s="45"/>
      <c r="H14" s="45"/>
    </row>
    <row r="15" spans="1:8" x14ac:dyDescent="0.25">
      <c r="A15" s="49"/>
      <c r="B15" s="42"/>
      <c r="C15" s="44"/>
      <c r="D15" s="5"/>
      <c r="E15" s="5"/>
      <c r="F15" s="5"/>
      <c r="G15" s="5"/>
      <c r="H15" s="42"/>
    </row>
    <row r="16" spans="1:8" x14ac:dyDescent="0.25">
      <c r="A16" s="49"/>
      <c r="B16" s="42"/>
      <c r="C16" s="44"/>
      <c r="D16" s="5"/>
      <c r="E16" s="5"/>
      <c r="F16" s="5"/>
      <c r="G16" s="5"/>
      <c r="H16" s="42"/>
    </row>
    <row r="17" spans="1:8" x14ac:dyDescent="0.25">
      <c r="A17" s="49"/>
      <c r="B17" s="42"/>
      <c r="C17" s="44"/>
      <c r="D17" s="5"/>
      <c r="E17" s="5"/>
      <c r="F17" s="5"/>
      <c r="G17" s="5"/>
      <c r="H17" s="42"/>
    </row>
    <row r="18" spans="1:8" x14ac:dyDescent="0.25">
      <c r="A18" s="49"/>
      <c r="B18" s="42"/>
      <c r="C18" s="44"/>
      <c r="D18" s="5"/>
      <c r="E18" s="5"/>
      <c r="F18" s="5"/>
      <c r="G18" s="5"/>
      <c r="H18" s="42"/>
    </row>
    <row r="19" spans="1:8" x14ac:dyDescent="0.25">
      <c r="A19" s="49"/>
      <c r="B19" s="42"/>
      <c r="C19" s="44"/>
      <c r="D19" s="5"/>
      <c r="E19" s="5"/>
      <c r="F19" s="5"/>
      <c r="G19" s="5"/>
      <c r="H19" s="42"/>
    </row>
    <row r="20" spans="1:8" x14ac:dyDescent="0.25">
      <c r="A20" s="49"/>
      <c r="B20" s="42"/>
      <c r="C20" s="44"/>
      <c r="D20" s="5"/>
      <c r="E20" s="5"/>
      <c r="F20" s="5"/>
      <c r="G20" s="5"/>
      <c r="H20" s="42"/>
    </row>
    <row r="21" spans="1:8" x14ac:dyDescent="0.25">
      <c r="A21" s="49"/>
      <c r="B21" s="42"/>
      <c r="C21" s="44"/>
      <c r="D21" s="5"/>
      <c r="E21" s="5"/>
      <c r="F21" s="5"/>
      <c r="G21" s="5"/>
      <c r="H21" s="42"/>
    </row>
    <row r="22" spans="1:8" x14ac:dyDescent="0.25">
      <c r="A22" s="49"/>
      <c r="B22" s="42"/>
      <c r="C22" s="44"/>
      <c r="D22" s="5"/>
      <c r="E22" s="5"/>
      <c r="F22" s="5"/>
      <c r="G22" s="5"/>
      <c r="H22" s="42"/>
    </row>
    <row r="23" spans="1:8" x14ac:dyDescent="0.25">
      <c r="A23" s="49"/>
      <c r="B23" s="42"/>
      <c r="C23" s="44"/>
      <c r="D23" s="5"/>
      <c r="E23" s="5"/>
      <c r="F23" s="5"/>
      <c r="G23" s="5"/>
      <c r="H23" s="42"/>
    </row>
    <row r="24" spans="1:8" x14ac:dyDescent="0.25">
      <c r="A24" s="49"/>
      <c r="B24" s="42"/>
      <c r="C24" s="44"/>
      <c r="D24" s="5"/>
      <c r="E24" s="5"/>
      <c r="F24" s="5"/>
      <c r="G24" s="5"/>
      <c r="H24" s="42"/>
    </row>
    <row r="25" spans="1:8" x14ac:dyDescent="0.25">
      <c r="A25" s="49"/>
      <c r="B25" s="42"/>
      <c r="C25" s="44"/>
      <c r="D25" s="5"/>
      <c r="E25" s="5"/>
      <c r="F25" s="5"/>
      <c r="G25" s="5"/>
      <c r="H25" s="42"/>
    </row>
    <row r="26" spans="1:8" x14ac:dyDescent="0.25">
      <c r="A26" s="49"/>
      <c r="B26" s="42"/>
      <c r="C26" s="44"/>
      <c r="D26" s="5"/>
      <c r="E26" s="5"/>
      <c r="F26" s="5"/>
      <c r="G26" s="5"/>
      <c r="H26" s="42"/>
    </row>
    <row r="27" spans="1:8" x14ac:dyDescent="0.25">
      <c r="A27" s="49"/>
      <c r="B27" s="42"/>
      <c r="C27" s="44"/>
      <c r="D27" s="5"/>
      <c r="E27" s="5"/>
      <c r="F27" s="5"/>
      <c r="G27" s="5"/>
      <c r="H27" s="42"/>
    </row>
    <row r="28" spans="1:8" x14ac:dyDescent="0.25">
      <c r="A28" s="49"/>
      <c r="B28" s="42"/>
      <c r="C28" s="44"/>
      <c r="D28" s="5"/>
      <c r="E28" s="5"/>
      <c r="F28" s="5"/>
      <c r="G28" s="5"/>
      <c r="H28" s="42"/>
    </row>
    <row r="29" spans="1:8" x14ac:dyDescent="0.25">
      <c r="A29" s="49"/>
      <c r="B29" s="42"/>
      <c r="C29" s="44"/>
      <c r="D29" s="5"/>
      <c r="E29" s="5"/>
      <c r="F29" s="5"/>
      <c r="G29" s="5"/>
      <c r="H29" s="42"/>
    </row>
    <row r="30" spans="1:8" x14ac:dyDescent="0.25">
      <c r="A30" s="49"/>
      <c r="B30" s="42"/>
      <c r="C30" s="44"/>
      <c r="D30" s="5"/>
      <c r="E30" s="5"/>
      <c r="F30" s="5"/>
      <c r="G30" s="5"/>
      <c r="H30" s="42"/>
    </row>
    <row r="31" spans="1:8" x14ac:dyDescent="0.25">
      <c r="A31" s="49"/>
      <c r="B31" s="42"/>
      <c r="C31" s="5"/>
      <c r="D31" s="44"/>
      <c r="E31" s="44"/>
      <c r="F31" s="44"/>
      <c r="G31" s="44"/>
      <c r="H31" s="45"/>
    </row>
    <row r="32" spans="1:8" x14ac:dyDescent="0.25">
      <c r="A32" s="49"/>
      <c r="B32" s="42"/>
      <c r="C32" s="5"/>
      <c r="D32" s="44"/>
      <c r="E32" s="44"/>
      <c r="F32" s="44"/>
      <c r="G32" s="44"/>
      <c r="H32" s="44"/>
    </row>
    <row r="33" spans="1:8" x14ac:dyDescent="0.25">
      <c r="A33" s="49"/>
      <c r="B33" s="42"/>
      <c r="C33" s="44"/>
      <c r="D33" s="5"/>
      <c r="E33" s="5"/>
      <c r="F33" s="5"/>
      <c r="G33" s="5"/>
      <c r="H33" s="42"/>
    </row>
    <row r="34" spans="1:8" x14ac:dyDescent="0.25">
      <c r="A34" s="49"/>
      <c r="B34" s="42"/>
      <c r="C34" s="44"/>
      <c r="D34" s="5"/>
      <c r="E34" s="5"/>
      <c r="F34" s="5"/>
      <c r="G34" s="5"/>
      <c r="H34" s="42"/>
    </row>
    <row r="35" spans="1:8" x14ac:dyDescent="0.25">
      <c r="A35" s="49"/>
      <c r="B35" s="42"/>
      <c r="C35" s="44"/>
      <c r="D35" s="5"/>
      <c r="E35" s="5"/>
      <c r="F35" s="5"/>
      <c r="G35" s="5"/>
      <c r="H35" s="42"/>
    </row>
    <row r="36" spans="1:8" x14ac:dyDescent="0.25">
      <c r="A36" s="49"/>
      <c r="B36" s="42"/>
      <c r="C36" s="44"/>
      <c r="D36" s="5"/>
      <c r="E36" s="5"/>
      <c r="F36" s="5"/>
      <c r="G36" s="5"/>
      <c r="H36" s="42"/>
    </row>
    <row r="37" spans="1:8" x14ac:dyDescent="0.25">
      <c r="A37" s="49"/>
      <c r="B37" s="42"/>
      <c r="C37" s="44"/>
      <c r="D37" s="5"/>
      <c r="E37" s="5"/>
      <c r="F37" s="5"/>
      <c r="G37" s="5"/>
      <c r="H37" s="42"/>
    </row>
    <row r="38" spans="1:8" x14ac:dyDescent="0.25">
      <c r="A38" s="50"/>
      <c r="B38" s="3"/>
      <c r="C38" s="45"/>
      <c r="D38" s="6"/>
      <c r="E38" s="6"/>
      <c r="F38" s="6"/>
      <c r="G38" s="6"/>
      <c r="H38" s="3"/>
    </row>
    <row r="39" spans="1:8" x14ac:dyDescent="0.25">
      <c r="A39" s="50"/>
      <c r="B39" s="3"/>
      <c r="C39" s="45"/>
      <c r="D39" s="6"/>
      <c r="E39" s="6"/>
      <c r="F39" s="6"/>
      <c r="G39" s="6"/>
      <c r="H39" s="3"/>
    </row>
    <row r="40" spans="1:8" x14ac:dyDescent="0.25">
      <c r="A40" s="50"/>
      <c r="B40" s="3"/>
      <c r="C40" s="45"/>
      <c r="D40" s="6"/>
      <c r="E40" s="6"/>
      <c r="F40" s="6"/>
      <c r="G40" s="6"/>
      <c r="H40" s="3"/>
    </row>
    <row r="41" spans="1:8" x14ac:dyDescent="0.25">
      <c r="A41" s="50"/>
      <c r="B41" s="3"/>
      <c r="C41" s="45"/>
      <c r="D41" s="6"/>
      <c r="E41" s="6"/>
      <c r="F41" s="6"/>
      <c r="G41" s="6"/>
      <c r="H41" s="3"/>
    </row>
    <row r="42" spans="1:8" x14ac:dyDescent="0.25">
      <c r="A42" s="50"/>
      <c r="B42" s="3"/>
      <c r="C42" s="45"/>
      <c r="D42" s="6"/>
      <c r="E42" s="6"/>
      <c r="F42" s="6"/>
      <c r="G42" s="6"/>
      <c r="H42" s="3"/>
    </row>
    <row r="43" spans="1:8" x14ac:dyDescent="0.25">
      <c r="A43" s="50"/>
      <c r="B43" s="3"/>
      <c r="C43" s="45"/>
      <c r="D43" s="6"/>
      <c r="E43" s="6"/>
      <c r="F43" s="6"/>
      <c r="G43" s="6"/>
      <c r="H43" s="3"/>
    </row>
    <row r="44" spans="1:8" x14ac:dyDescent="0.25">
      <c r="A44" s="50"/>
      <c r="B44" s="3"/>
      <c r="C44" s="7"/>
      <c r="D44" s="7"/>
      <c r="E44" s="7"/>
      <c r="F44" s="7"/>
      <c r="G44" s="7"/>
      <c r="H44" s="42"/>
    </row>
    <row r="45" spans="1:8" x14ac:dyDescent="0.25">
      <c r="A45" s="49"/>
      <c r="B45" s="42"/>
      <c r="C45" s="69"/>
      <c r="D45" s="70"/>
      <c r="E45" s="70"/>
      <c r="F45" s="70"/>
      <c r="G45" s="71"/>
      <c r="H45" s="3"/>
    </row>
    <row r="46" spans="1:8" x14ac:dyDescent="0.25">
      <c r="A46" s="49"/>
      <c r="B46" s="42"/>
      <c r="C46" s="69"/>
      <c r="D46" s="70"/>
      <c r="E46" s="70"/>
      <c r="F46" s="70"/>
      <c r="G46" s="71"/>
      <c r="H46" s="3"/>
    </row>
    <row r="47" spans="1:8" x14ac:dyDescent="0.25">
      <c r="A47" s="49"/>
      <c r="B47" s="42"/>
      <c r="C47" s="69"/>
      <c r="D47" s="70"/>
      <c r="E47" s="70"/>
      <c r="F47" s="70"/>
      <c r="G47" s="71"/>
      <c r="H47" s="3"/>
    </row>
    <row r="48" spans="1:8" x14ac:dyDescent="0.25">
      <c r="A48" s="49"/>
      <c r="B48" s="42"/>
      <c r="C48" s="69"/>
      <c r="D48" s="70"/>
      <c r="E48" s="70"/>
      <c r="F48" s="70"/>
      <c r="G48" s="71"/>
      <c r="H48" s="3"/>
    </row>
    <row r="49" spans="1:8" x14ac:dyDescent="0.25">
      <c r="A49" s="49"/>
      <c r="B49" s="42"/>
      <c r="C49" s="70"/>
      <c r="D49" s="70"/>
      <c r="E49" s="70"/>
      <c r="F49" s="70"/>
      <c r="G49" s="71"/>
      <c r="H49" s="3"/>
    </row>
  </sheetData>
  <sheetProtection selectLockedCells="1"/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A E l I U 4 y u f Y y m A A A A + Q A A A B I A H A B D b 2 5 m a W c v U G F j a 2 F n Z S 5 4 b W w g o h g A K K A U A A A A A A A A A A A A A A A A A A A A A A A A A A A A h Y + 9 D o I w G E V f h X S n P 4 j G m I 8 y u E J C Y m J c m 1 K h E Q q h x f J u D j 6 S r y C J Y t g c 7 8 k Z z n 0 9 n p B O b R P c 1 W B 1 Z x L E M E W B M r I r t a k S N L p r u E c p h 0 L I m 6 h U M M v G H i Z b J q h 2 r j 8 Q 4 r 3 H f o O 7 o S I R p Y x c 8 u w k a 9 U K 9 J P 1 f z n U x j p h p E I c z p 8 Y H u E o x j H d b T G L K Q O y c M i 1 W T l z M q Z A V h C O Y + P G Q f G + C Y s M y D K B f G / w N 1 B L A w Q U A A I A C A A A S U h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E l I U y i K R 7 g O A A A A E Q A A A B M A H A B G b 3 J t d W x h c y 9 T Z W N 0 a W 9 u M S 5 t I K I Y A C i g F A A A A A A A A A A A A A A A A A A A A A A A A A A A A C t O T S 7 J z M 9 T C I b Q h t Y A U E s B A i 0 A F A A C A A g A A E l I U 4 y u f Y y m A A A A + Q A A A B I A A A A A A A A A A A A A A A A A A A A A A E N v b m Z p Z y 9 Q Y W N r Y W d l L n h t b F B L A Q I t A B Q A A g A I A A B J S F M P y u m r p A A A A O k A A A A T A A A A A A A A A A A A A A A A A P I A A A B b Q 2 9 u d G V u d F 9 U e X B l c 1 0 u e G 1 s U E s B A i 0 A F A A C A A g A A E l I U y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/ P P x z h 4 Q y T Y x i f k f t z D h Z A A A A A A I A A A A A A A N m A A D A A A A A E A A A A M w 4 Y l v d P 7 g 2 h e 8 l H v q o N I w A A A A A B I A A A K A A A A A Q A A A A X T U W F 9 y h C s 4 z z M z S 5 g r V D V A A A A D 5 / G y O + 0 P 1 M J y P F K g g k G I o R I i q Y T s b W Z C 0 y D H s V T V Q o 5 1 g 9 h S 6 L f B w 3 K b P F F p 9 / z f G h P 5 s 8 S o q a J j k y e i x U K P 0 Q 9 b D 5 y e u 8 V E Q K 1 w S O a a W s h Q A A A C L W O S 1 W F H C J W f l j V d r C l Y n P 6 m O C w = = < / D a t a M a s h u p > 
</file>

<file path=customXml/itemProps1.xml><?xml version="1.0" encoding="utf-8"?>
<ds:datastoreItem xmlns:ds="http://schemas.openxmlformats.org/officeDocument/2006/customXml" ds:itemID="{BA6C84C6-023B-40DA-9038-A089FDB58A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Kalkulator</vt:lpstr>
      <vt:lpstr>Ceny!cenyadikor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Agata Jaskula</cp:lastModifiedBy>
  <cp:lastPrinted>2020-11-12T11:35:58Z</cp:lastPrinted>
  <dcterms:created xsi:type="dcterms:W3CDTF">2016-01-08T16:36:09Z</dcterms:created>
  <dcterms:modified xsi:type="dcterms:W3CDTF">2021-10-21T11:41:09Z</dcterms:modified>
</cp:coreProperties>
</file>